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C:\Users\ablair\Documents\ELK\Settlement\Settlement Models\Final Models\"/>
    </mc:Choice>
  </mc:AlternateContent>
  <xr:revisionPtr revIDLastSave="0" documentId="13_ncr:1_{D534DCC0-DE5D-42B5-BB46-D90C69D17D25}" xr6:coauthVersionLast="47" xr6:coauthVersionMax="47" xr10:uidLastSave="{00000000-0000-0000-0000-000000000000}"/>
  <bookViews>
    <workbookView xWindow="-28920" yWindow="-45" windowWidth="29040" windowHeight="15840" tabRatio="848" firstSheet="3" activeTab="4" xr2:uid="{00000000-000D-0000-FFFF-FFFF00000000}"/>
  </bookViews>
  <sheets>
    <sheet name="Contents" sheetId="62" r:id="rId1"/>
    <sheet name="Instructions" sheetId="87" r:id="rId2"/>
    <sheet name="DropDownList" sheetId="80" state="hidden" r:id="rId3"/>
    <sheet name="LRAMVA Checklist Schematic" sheetId="63"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Report'!$C$26:$BT$149</definedName>
    <definedName name="_xlnm._FilterDatabase" localSheetId="2"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3">'LRAMVA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LRAM'!$B$400</definedName>
    <definedName name="Table_5_d.__2018_Lost_Revenues_Work_Form">'5.  2015-2020 LRAM'!$B$583</definedName>
    <definedName name="Table_5_e.__2019_Lost_Revenues_Work_Form">'5.  2015-2020 LRAM'!$B$766</definedName>
    <definedName name="Table_5_f.__2020_Lost_Revenues_Work_Form">'5.  2015-2020 LRAM'!$B$949</definedName>
    <definedName name="Targets">'[1]LDC Targets'!$A$3:$D$83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9" i="43" l="1"/>
  <c r="E118" i="43"/>
  <c r="E117" i="43"/>
  <c r="E116" i="43"/>
  <c r="E115" i="43"/>
  <c r="E114" i="43"/>
  <c r="F119" i="43"/>
  <c r="F118" i="43"/>
  <c r="F117" i="43"/>
  <c r="F116" i="43"/>
  <c r="F115" i="43"/>
  <c r="F114" i="43"/>
  <c r="G119" i="43"/>
  <c r="G118" i="43"/>
  <c r="G117" i="43"/>
  <c r="G116" i="43"/>
  <c r="G115" i="43"/>
  <c r="G114" i="43"/>
  <c r="D115" i="43" l="1"/>
  <c r="D116" i="43"/>
  <c r="D117" i="43"/>
  <c r="D118" i="43"/>
  <c r="D119" i="43"/>
  <c r="D120" i="43"/>
  <c r="D114" i="43"/>
  <c r="E169" i="43" l="1"/>
  <c r="E168" i="43" s="1"/>
  <c r="E167" i="43" s="1"/>
  <c r="E166" i="43" s="1"/>
  <c r="E165" i="43" s="1"/>
  <c r="E158" i="43"/>
  <c r="E157" i="43" s="1"/>
  <c r="E156" i="43" s="1"/>
  <c r="E155" i="43" s="1"/>
  <c r="E154" i="43" s="1"/>
  <c r="E148" i="43"/>
  <c r="E147" i="43" s="1"/>
  <c r="E146" i="43" s="1"/>
  <c r="E145" i="43" s="1"/>
  <c r="E144" i="43" s="1"/>
  <c r="E139" i="43"/>
  <c r="E138" i="43" s="1"/>
  <c r="E137" i="43" s="1"/>
  <c r="E136" i="43" s="1"/>
  <c r="E129" i="43"/>
  <c r="E130" i="43" s="1"/>
  <c r="E131" i="43" s="1"/>
  <c r="E132" i="43" s="1"/>
  <c r="T149" i="68" l="1"/>
  <c r="H183" i="47" l="1"/>
  <c r="H181" i="47"/>
  <c r="H182" i="47"/>
  <c r="H180" i="47"/>
  <c r="H175" i="47"/>
  <c r="H176" i="47"/>
  <c r="H174" i="47"/>
  <c r="H172" i="47"/>
  <c r="H173" i="47"/>
  <c r="H171" i="47"/>
  <c r="H170" i="47"/>
  <c r="H169" i="47"/>
  <c r="J77" i="86"/>
  <c r="K71" i="86"/>
  <c r="M71" i="86" s="1"/>
  <c r="D101" i="86"/>
  <c r="K72" i="86"/>
  <c r="K78" i="86" s="1"/>
  <c r="K70" i="86"/>
  <c r="D69" i="86"/>
  <c r="D70" i="86"/>
  <c r="D71" i="86"/>
  <c r="D72" i="86"/>
  <c r="D73" i="86"/>
  <c r="D74" i="86"/>
  <c r="D75" i="86"/>
  <c r="D76" i="86"/>
  <c r="D77" i="86"/>
  <c r="D78" i="86"/>
  <c r="D79" i="86"/>
  <c r="D80" i="86"/>
  <c r="D81" i="86"/>
  <c r="D82" i="86"/>
  <c r="D83" i="86"/>
  <c r="D84" i="86"/>
  <c r="D85" i="86"/>
  <c r="D86" i="86"/>
  <c r="D87" i="86"/>
  <c r="D88" i="86"/>
  <c r="D89" i="86"/>
  <c r="D90" i="86"/>
  <c r="D91" i="86"/>
  <c r="D92" i="86"/>
  <c r="D93" i="86"/>
  <c r="D94" i="86"/>
  <c r="D95" i="86"/>
  <c r="D96" i="86"/>
  <c r="D97" i="86"/>
  <c r="D98" i="86"/>
  <c r="D99" i="86"/>
  <c r="D100" i="86"/>
  <c r="D102" i="86"/>
  <c r="D103" i="86"/>
  <c r="D104" i="86"/>
  <c r="D105" i="86"/>
  <c r="D106" i="86"/>
  <c r="D107" i="86"/>
  <c r="D108" i="86"/>
  <c r="D109" i="86"/>
  <c r="D68" i="86"/>
  <c r="M23" i="86" s="1"/>
  <c r="P488" i="79"/>
  <c r="Q488" i="79"/>
  <c r="R488" i="79"/>
  <c r="S488" i="79"/>
  <c r="T488" i="79"/>
  <c r="U488" i="79"/>
  <c r="V488" i="79"/>
  <c r="W488" i="79"/>
  <c r="X488" i="79"/>
  <c r="E488" i="79"/>
  <c r="F488" i="79"/>
  <c r="G488" i="79"/>
  <c r="H488" i="79"/>
  <c r="I488" i="79"/>
  <c r="J488" i="79"/>
  <c r="K488" i="79"/>
  <c r="L488" i="79"/>
  <c r="M488" i="79"/>
  <c r="O488" i="79"/>
  <c r="D488" i="79"/>
  <c r="J28" i="86"/>
  <c r="J29" i="86"/>
  <c r="J27" i="86"/>
  <c r="L21" i="86"/>
  <c r="N21" i="86" s="1"/>
  <c r="K24" i="86"/>
  <c r="K23" i="86"/>
  <c r="K28" i="86" s="1"/>
  <c r="K22" i="86"/>
  <c r="M22" i="86" s="1"/>
  <c r="H168" i="47"/>
  <c r="H166" i="47"/>
  <c r="H167" i="47"/>
  <c r="H165" i="47"/>
  <c r="P53" i="46"/>
  <c r="Q53" i="46"/>
  <c r="R53" i="46"/>
  <c r="S53" i="46"/>
  <c r="T53" i="46"/>
  <c r="U53" i="46"/>
  <c r="V53" i="46"/>
  <c r="W53" i="46"/>
  <c r="X53" i="46"/>
  <c r="O53" i="46"/>
  <c r="E53" i="46"/>
  <c r="F53" i="46"/>
  <c r="G53" i="46"/>
  <c r="H53" i="46"/>
  <c r="I53" i="46"/>
  <c r="J53" i="46"/>
  <c r="K53" i="46"/>
  <c r="L53" i="46"/>
  <c r="M53" i="46"/>
  <c r="D53" i="46"/>
  <c r="O43" i="45"/>
  <c r="O44" i="45" s="1"/>
  <c r="O50" i="45"/>
  <c r="O51" i="45" s="1"/>
  <c r="O57" i="45"/>
  <c r="O58" i="45" s="1"/>
  <c r="O64" i="45"/>
  <c r="O65" i="45" s="1"/>
  <c r="O23" i="45"/>
  <c r="O36" i="45"/>
  <c r="O37" i="45" s="1"/>
  <c r="O22" i="45"/>
  <c r="O29" i="45"/>
  <c r="O30" i="45" s="1"/>
  <c r="P855" i="79"/>
  <c r="Q855" i="79"/>
  <c r="R855" i="79"/>
  <c r="O855" i="79"/>
  <c r="E855" i="79"/>
  <c r="F855" i="79"/>
  <c r="G855" i="79"/>
  <c r="D855" i="79"/>
  <c r="M72" i="86" l="1"/>
  <c r="L71" i="86"/>
  <c r="L77" i="86" s="1"/>
  <c r="O71" i="86"/>
  <c r="O77" i="86" s="1"/>
  <c r="AA677" i="79" s="1"/>
  <c r="N71" i="86"/>
  <c r="K77" i="86"/>
  <c r="K27" i="86"/>
  <c r="O70" i="86"/>
  <c r="L23" i="86"/>
  <c r="M28" i="86" s="1"/>
  <c r="O24" i="86"/>
  <c r="N22" i="86"/>
  <c r="L72" i="86"/>
  <c r="L78" i="86" s="1"/>
  <c r="Z854" i="79" s="1"/>
  <c r="M70" i="86"/>
  <c r="L22" i="86"/>
  <c r="L27" i="86" s="1"/>
  <c r="L24" i="86"/>
  <c r="O22" i="86"/>
  <c r="K29" i="86"/>
  <c r="O72" i="86"/>
  <c r="M24" i="86"/>
  <c r="N24" i="86"/>
  <c r="N70" i="86"/>
  <c r="L70" i="86"/>
  <c r="N72" i="86"/>
  <c r="K76" i="86"/>
  <c r="L28" i="86"/>
  <c r="Z304" i="79" s="1"/>
  <c r="O23" i="86"/>
  <c r="N23" i="86"/>
  <c r="O76" i="86" l="1"/>
  <c r="AA671" i="79" s="1"/>
  <c r="N77" i="86"/>
  <c r="M77" i="86"/>
  <c r="M76" i="86"/>
  <c r="N29" i="86"/>
  <c r="O29" i="86"/>
  <c r="AA488" i="79" s="1"/>
  <c r="N27" i="86"/>
  <c r="M29" i="86"/>
  <c r="O28" i="86"/>
  <c r="AA304" i="79" s="1"/>
  <c r="L29" i="86"/>
  <c r="Z488" i="79" s="1"/>
  <c r="O27" i="86"/>
  <c r="L76" i="86"/>
  <c r="Z671" i="79" s="1"/>
  <c r="N76" i="86"/>
  <c r="M27" i="86"/>
  <c r="O78" i="86"/>
  <c r="AA854" i="79" s="1"/>
  <c r="N28" i="86"/>
  <c r="M78" i="86"/>
  <c r="N78" i="86"/>
  <c r="O876" i="79" l="1"/>
  <c r="O857" i="79"/>
  <c r="E844" i="79"/>
  <c r="E857" i="79"/>
  <c r="E876" i="79"/>
  <c r="G876" i="79"/>
  <c r="D876" i="79"/>
  <c r="D857" i="79"/>
  <c r="D844" i="79"/>
  <c r="D841" i="79"/>
  <c r="F658" i="79"/>
  <c r="F661" i="79"/>
  <c r="F664" i="79"/>
  <c r="F671" i="79"/>
  <c r="F674" i="79"/>
  <c r="F677" i="79"/>
  <c r="H677" i="79"/>
  <c r="F693" i="79"/>
  <c r="F703" i="79"/>
  <c r="D703" i="79"/>
  <c r="D693" i="79"/>
  <c r="D677" i="79"/>
  <c r="D674" i="79"/>
  <c r="D671" i="79"/>
  <c r="D664" i="79"/>
  <c r="D661" i="79"/>
  <c r="D658" i="79"/>
  <c r="B703" i="79"/>
  <c r="U149" i="68"/>
  <c r="P876" i="79" s="1"/>
  <c r="U148" i="68"/>
  <c r="P857" i="79" s="1"/>
  <c r="T148" i="68"/>
  <c r="S143" i="68"/>
  <c r="O674" i="79" s="1"/>
  <c r="U145" i="68"/>
  <c r="Q677" i="79" s="1"/>
  <c r="S145" i="68"/>
  <c r="O677" i="79" s="1"/>
  <c r="U144" i="68"/>
  <c r="Q693" i="79" s="1"/>
  <c r="S144" i="68"/>
  <c r="O693" i="79" s="1"/>
  <c r="U143" i="68"/>
  <c r="Q674" i="79" s="1"/>
  <c r="S142" i="68"/>
  <c r="O671" i="79" s="1"/>
  <c r="U142" i="68"/>
  <c r="Q671" i="79" s="1"/>
  <c r="R137" i="68"/>
  <c r="O489" i="79" s="1"/>
  <c r="BB148" i="68"/>
  <c r="W148" i="68" s="1"/>
  <c r="R857" i="79" s="1"/>
  <c r="BB149" i="68"/>
  <c r="W149" i="68" s="1"/>
  <c r="R876" i="79" s="1"/>
  <c r="BA149" i="68"/>
  <c r="V149" i="68" s="1"/>
  <c r="Q876" i="79" s="1"/>
  <c r="BA148" i="68"/>
  <c r="V148" i="68" s="1"/>
  <c r="Q857" i="79" s="1"/>
  <c r="BB147" i="68"/>
  <c r="G844" i="79" s="1"/>
  <c r="BA147" i="68"/>
  <c r="F844" i="79" s="1"/>
  <c r="BB146" i="68"/>
  <c r="G841" i="79" s="1"/>
  <c r="BA146" i="68"/>
  <c r="F841" i="79" s="1"/>
  <c r="BA145" i="68"/>
  <c r="BB145" i="68" s="1"/>
  <c r="W145" i="68" s="1"/>
  <c r="S677" i="79" s="1"/>
  <c r="BA144" i="68"/>
  <c r="BB144" i="68" s="1"/>
  <c r="W144" i="68" s="1"/>
  <c r="S693" i="79" s="1"/>
  <c r="BA143" i="68"/>
  <c r="BB143" i="68" s="1"/>
  <c r="W143" i="68" s="1"/>
  <c r="S674" i="79" s="1"/>
  <c r="BA142" i="68"/>
  <c r="V142" i="68" s="1"/>
  <c r="R671" i="79" s="1"/>
  <c r="BA141" i="68"/>
  <c r="BB141" i="68" s="1"/>
  <c r="H661" i="79" s="1"/>
  <c r="BA140" i="68"/>
  <c r="BB140" i="68" s="1"/>
  <c r="H703" i="79" s="1"/>
  <c r="BA139" i="68"/>
  <c r="BB139" i="68" s="1"/>
  <c r="H664" i="79" s="1"/>
  <c r="BA138" i="68"/>
  <c r="BB138" i="68" s="1"/>
  <c r="H658" i="79" s="1"/>
  <c r="AY139" i="68"/>
  <c r="E664" i="79" s="1"/>
  <c r="AY140" i="68"/>
  <c r="E703" i="79" s="1"/>
  <c r="AY141" i="68"/>
  <c r="E661" i="79" s="1"/>
  <c r="AY142" i="68"/>
  <c r="T142" i="68" s="1"/>
  <c r="P671" i="79" s="1"/>
  <c r="AY143" i="68"/>
  <c r="T143" i="68" s="1"/>
  <c r="P674" i="79" s="1"/>
  <c r="AY144" i="68"/>
  <c r="E693" i="79" s="1"/>
  <c r="AY145" i="68"/>
  <c r="T145" i="68" s="1"/>
  <c r="P677" i="79" s="1"/>
  <c r="AY138" i="68"/>
  <c r="E658" i="79" s="1"/>
  <c r="BA137" i="68"/>
  <c r="BB137" i="68" s="1"/>
  <c r="BA136" i="68"/>
  <c r="BB136" i="68" s="1"/>
  <c r="BA135" i="68"/>
  <c r="BB135" i="68" s="1"/>
  <c r="BA134" i="68"/>
  <c r="BB134" i="68" s="1"/>
  <c r="I473" i="79" s="1"/>
  <c r="AX135" i="68"/>
  <c r="AY135" i="68" s="1"/>
  <c r="AX136" i="68"/>
  <c r="AY136" i="68" s="1"/>
  <c r="AX137" i="68"/>
  <c r="AY137" i="68" s="1"/>
  <c r="AX134" i="68"/>
  <c r="E473" i="79" s="1"/>
  <c r="BA132" i="68"/>
  <c r="BB132" i="68" s="1"/>
  <c r="BA133" i="68"/>
  <c r="BB133" i="68" s="1"/>
  <c r="AW133" i="68"/>
  <c r="E292" i="79" s="1"/>
  <c r="AW132" i="68"/>
  <c r="AX132" i="68" s="1"/>
  <c r="AY132" i="68" s="1"/>
  <c r="U489" i="79"/>
  <c r="V489" i="79"/>
  <c r="W489" i="79"/>
  <c r="X489" i="79"/>
  <c r="G489" i="79"/>
  <c r="J489" i="79"/>
  <c r="K489" i="79"/>
  <c r="L489" i="79"/>
  <c r="M489" i="79"/>
  <c r="G479" i="79"/>
  <c r="J479" i="79"/>
  <c r="K479" i="79"/>
  <c r="L479" i="79"/>
  <c r="M479" i="79"/>
  <c r="E476" i="79"/>
  <c r="G476" i="79"/>
  <c r="J476" i="79"/>
  <c r="K476" i="79"/>
  <c r="L476" i="79"/>
  <c r="M476" i="79"/>
  <c r="G473" i="79"/>
  <c r="J473" i="79"/>
  <c r="K473" i="79"/>
  <c r="L473" i="79"/>
  <c r="M473" i="79"/>
  <c r="D489" i="79"/>
  <c r="D479" i="79"/>
  <c r="D476" i="79"/>
  <c r="D473" i="79"/>
  <c r="Y306" i="79"/>
  <c r="AB306" i="79"/>
  <c r="AC306" i="79"/>
  <c r="AD306" i="79"/>
  <c r="AE306" i="79"/>
  <c r="AF306" i="79"/>
  <c r="AG306" i="79"/>
  <c r="AH306" i="79"/>
  <c r="AI306" i="79"/>
  <c r="AJ306" i="79"/>
  <c r="AK306" i="79"/>
  <c r="AL306" i="79"/>
  <c r="V306" i="79"/>
  <c r="W306" i="79"/>
  <c r="X306" i="79"/>
  <c r="D306" i="79"/>
  <c r="H306" i="79"/>
  <c r="K306" i="79"/>
  <c r="L306" i="79"/>
  <c r="M306" i="79"/>
  <c r="H292" i="79"/>
  <c r="K292" i="79"/>
  <c r="L292" i="79"/>
  <c r="M292" i="79"/>
  <c r="D292" i="79"/>
  <c r="D305" i="79"/>
  <c r="E305" i="79"/>
  <c r="F305" i="79"/>
  <c r="G305" i="79"/>
  <c r="H305" i="79"/>
  <c r="I305" i="79"/>
  <c r="J305" i="79"/>
  <c r="K305" i="79"/>
  <c r="L305" i="79"/>
  <c r="M305" i="79"/>
  <c r="O305" i="79"/>
  <c r="P305" i="79"/>
  <c r="Q305" i="79"/>
  <c r="R305" i="79"/>
  <c r="S305" i="79"/>
  <c r="T305" i="79"/>
  <c r="U305" i="79"/>
  <c r="V305" i="79"/>
  <c r="W305" i="79"/>
  <c r="X305" i="79"/>
  <c r="U132" i="68"/>
  <c r="S306" i="79" s="1"/>
  <c r="U137" i="68"/>
  <c r="R489" i="79" s="1"/>
  <c r="Q132" i="68"/>
  <c r="O306" i="79" s="1"/>
  <c r="P472" i="79"/>
  <c r="Q472" i="79"/>
  <c r="R472" i="79"/>
  <c r="S472" i="79"/>
  <c r="T472" i="79"/>
  <c r="U472" i="79"/>
  <c r="V472" i="79"/>
  <c r="W472" i="79"/>
  <c r="X472" i="79"/>
  <c r="P475" i="79"/>
  <c r="Q475" i="79"/>
  <c r="R475" i="79"/>
  <c r="S475" i="79"/>
  <c r="T475" i="79"/>
  <c r="U475" i="79"/>
  <c r="V475" i="79"/>
  <c r="W475" i="79"/>
  <c r="X475" i="79"/>
  <c r="P478" i="79"/>
  <c r="Q478" i="79"/>
  <c r="R478" i="79"/>
  <c r="S478" i="79"/>
  <c r="T478" i="79"/>
  <c r="U478" i="79"/>
  <c r="V478" i="79"/>
  <c r="W478" i="79"/>
  <c r="X478" i="79"/>
  <c r="P481" i="79"/>
  <c r="Q481" i="79"/>
  <c r="R481" i="79"/>
  <c r="S481" i="79"/>
  <c r="T481" i="79"/>
  <c r="U481" i="79"/>
  <c r="V481" i="79"/>
  <c r="W481" i="79"/>
  <c r="X481" i="79"/>
  <c r="P520" i="79"/>
  <c r="Q520" i="79"/>
  <c r="R520" i="79"/>
  <c r="S520" i="79"/>
  <c r="T520" i="79"/>
  <c r="U520" i="79"/>
  <c r="V520" i="79"/>
  <c r="W520" i="79"/>
  <c r="X520" i="79"/>
  <c r="P523" i="79"/>
  <c r="Q523" i="79"/>
  <c r="R523" i="79"/>
  <c r="S523" i="79"/>
  <c r="T523" i="79"/>
  <c r="U523" i="79"/>
  <c r="V523" i="79"/>
  <c r="W523" i="79"/>
  <c r="X523" i="79"/>
  <c r="O523" i="79"/>
  <c r="O520" i="79"/>
  <c r="O481" i="79"/>
  <c r="O478" i="79"/>
  <c r="O475" i="79"/>
  <c r="O472" i="79"/>
  <c r="E472" i="79"/>
  <c r="F472" i="79"/>
  <c r="G472" i="79"/>
  <c r="H472" i="79"/>
  <c r="I472" i="79"/>
  <c r="J472" i="79"/>
  <c r="K472" i="79"/>
  <c r="L472" i="79"/>
  <c r="M472" i="79"/>
  <c r="E475" i="79"/>
  <c r="F475" i="79"/>
  <c r="G475" i="79"/>
  <c r="H475" i="79"/>
  <c r="I475" i="79"/>
  <c r="J475" i="79"/>
  <c r="K475" i="79"/>
  <c r="L475" i="79"/>
  <c r="M475" i="79"/>
  <c r="E478" i="79"/>
  <c r="F478" i="79"/>
  <c r="G478" i="79"/>
  <c r="H478" i="79"/>
  <c r="I478" i="79"/>
  <c r="J478" i="79"/>
  <c r="K478" i="79"/>
  <c r="L478" i="79"/>
  <c r="M478" i="79"/>
  <c r="E481" i="79"/>
  <c r="F481" i="79"/>
  <c r="G481" i="79"/>
  <c r="H481" i="79"/>
  <c r="I481" i="79"/>
  <c r="J481" i="79"/>
  <c r="K481" i="79"/>
  <c r="L481" i="79"/>
  <c r="M481" i="79"/>
  <c r="E520" i="79"/>
  <c r="F520" i="79"/>
  <c r="G520" i="79"/>
  <c r="H520" i="79"/>
  <c r="I520" i="79"/>
  <c r="J520" i="79"/>
  <c r="K520" i="79"/>
  <c r="L520" i="79"/>
  <c r="M520" i="79"/>
  <c r="E523" i="79"/>
  <c r="F523" i="79"/>
  <c r="G523" i="79"/>
  <c r="H523" i="79"/>
  <c r="I523" i="79"/>
  <c r="J523" i="79"/>
  <c r="K523" i="79"/>
  <c r="L523" i="79"/>
  <c r="M523" i="79"/>
  <c r="D523" i="79"/>
  <c r="D520" i="79"/>
  <c r="D481" i="79"/>
  <c r="D478" i="79"/>
  <c r="D475" i="79"/>
  <c r="D472" i="79"/>
  <c r="B523" i="79"/>
  <c r="B520" i="79"/>
  <c r="P288" i="79"/>
  <c r="Q288" i="79"/>
  <c r="R288" i="79"/>
  <c r="S288" i="79"/>
  <c r="T288" i="79"/>
  <c r="U288" i="79"/>
  <c r="V288" i="79"/>
  <c r="W288" i="79"/>
  <c r="X288" i="79"/>
  <c r="P289" i="79"/>
  <c r="Q289" i="79"/>
  <c r="R289" i="79"/>
  <c r="S289" i="79"/>
  <c r="T289" i="79"/>
  <c r="U289" i="79"/>
  <c r="V289" i="79"/>
  <c r="W289" i="79"/>
  <c r="X289" i="79"/>
  <c r="P291" i="79"/>
  <c r="Q291" i="79"/>
  <c r="R291" i="79"/>
  <c r="S291" i="79"/>
  <c r="T291" i="79"/>
  <c r="U291" i="79"/>
  <c r="V291" i="79"/>
  <c r="W291" i="79"/>
  <c r="X291" i="79"/>
  <c r="P295" i="79"/>
  <c r="Q295" i="79"/>
  <c r="R295" i="79"/>
  <c r="S295" i="79"/>
  <c r="T295" i="79"/>
  <c r="U295" i="79"/>
  <c r="V295" i="79"/>
  <c r="W295" i="79"/>
  <c r="X295" i="79"/>
  <c r="P297" i="79"/>
  <c r="Q297" i="79"/>
  <c r="R297" i="79"/>
  <c r="S297" i="79"/>
  <c r="T297" i="79"/>
  <c r="U297" i="79"/>
  <c r="V297" i="79"/>
  <c r="W297" i="79"/>
  <c r="X297" i="79"/>
  <c r="P301" i="79"/>
  <c r="Q301" i="79"/>
  <c r="R301" i="79"/>
  <c r="S301" i="79"/>
  <c r="T301" i="79"/>
  <c r="U301" i="79"/>
  <c r="V301" i="79"/>
  <c r="W301" i="79"/>
  <c r="X301" i="79"/>
  <c r="P304" i="79"/>
  <c r="Q304" i="79"/>
  <c r="R304" i="79"/>
  <c r="S304" i="79"/>
  <c r="T304" i="79"/>
  <c r="U304" i="79"/>
  <c r="V304" i="79"/>
  <c r="W304" i="79"/>
  <c r="X304" i="79"/>
  <c r="O304" i="79"/>
  <c r="O301" i="79"/>
  <c r="O297" i="79"/>
  <c r="O295" i="79"/>
  <c r="O291" i="79"/>
  <c r="O289" i="79"/>
  <c r="O288" i="79"/>
  <c r="E288" i="79"/>
  <c r="F288" i="79"/>
  <c r="G288" i="79"/>
  <c r="H288" i="79"/>
  <c r="I288" i="79"/>
  <c r="J288" i="79"/>
  <c r="K288" i="79"/>
  <c r="L288" i="79"/>
  <c r="M288" i="79"/>
  <c r="E289" i="79"/>
  <c r="F289" i="79"/>
  <c r="G289" i="79"/>
  <c r="H289" i="79"/>
  <c r="I289" i="79"/>
  <c r="J289" i="79"/>
  <c r="K289" i="79"/>
  <c r="L289" i="79"/>
  <c r="M289" i="79"/>
  <c r="E291" i="79"/>
  <c r="F291" i="79"/>
  <c r="G291" i="79"/>
  <c r="H291" i="79"/>
  <c r="I291" i="79"/>
  <c r="J291" i="79"/>
  <c r="K291" i="79"/>
  <c r="L291" i="79"/>
  <c r="M291" i="79"/>
  <c r="E295" i="79"/>
  <c r="F295" i="79"/>
  <c r="G295" i="79"/>
  <c r="H295" i="79"/>
  <c r="I295" i="79"/>
  <c r="J295" i="79"/>
  <c r="K295" i="79"/>
  <c r="L295" i="79"/>
  <c r="M295" i="79"/>
  <c r="E297" i="79"/>
  <c r="F297" i="79"/>
  <c r="G297" i="79"/>
  <c r="H297" i="79"/>
  <c r="I297" i="79"/>
  <c r="J297" i="79"/>
  <c r="K297" i="79"/>
  <c r="L297" i="79"/>
  <c r="M297" i="79"/>
  <c r="E301" i="79"/>
  <c r="F301" i="79"/>
  <c r="G301" i="79"/>
  <c r="H301" i="79"/>
  <c r="I301" i="79"/>
  <c r="J301" i="79"/>
  <c r="K301" i="79"/>
  <c r="L301" i="79"/>
  <c r="M301" i="79"/>
  <c r="E304" i="79"/>
  <c r="F304" i="79"/>
  <c r="G304" i="79"/>
  <c r="H304" i="79"/>
  <c r="I304" i="79"/>
  <c r="J304" i="79"/>
  <c r="K304" i="79"/>
  <c r="L304" i="79"/>
  <c r="M304" i="79"/>
  <c r="D304" i="79"/>
  <c r="D301" i="79"/>
  <c r="D297" i="79"/>
  <c r="D295" i="79"/>
  <c r="D291" i="79"/>
  <c r="D289" i="79"/>
  <c r="D288" i="79"/>
  <c r="P38" i="79"/>
  <c r="Q38" i="79"/>
  <c r="R38" i="79"/>
  <c r="S38" i="79"/>
  <c r="T38" i="79"/>
  <c r="U38" i="79"/>
  <c r="V38" i="79"/>
  <c r="W38" i="79"/>
  <c r="X38" i="79"/>
  <c r="P39" i="79"/>
  <c r="Q39" i="79"/>
  <c r="R39" i="79"/>
  <c r="S39" i="79"/>
  <c r="T39" i="79"/>
  <c r="U39" i="79"/>
  <c r="V39" i="79"/>
  <c r="W39" i="79"/>
  <c r="X39" i="79"/>
  <c r="P41" i="79"/>
  <c r="Q41" i="79"/>
  <c r="R41" i="79"/>
  <c r="S41" i="79"/>
  <c r="T41" i="79"/>
  <c r="U41" i="79"/>
  <c r="V41" i="79"/>
  <c r="W41" i="79"/>
  <c r="X41" i="79"/>
  <c r="P42" i="79"/>
  <c r="Q42" i="79"/>
  <c r="R42" i="79"/>
  <c r="S42" i="79"/>
  <c r="T42" i="79"/>
  <c r="U42" i="79"/>
  <c r="V42" i="79"/>
  <c r="W42" i="79"/>
  <c r="X42" i="79"/>
  <c r="P44" i="79"/>
  <c r="Q44" i="79"/>
  <c r="R44" i="79"/>
  <c r="S44" i="79"/>
  <c r="T44" i="79"/>
  <c r="U44" i="79"/>
  <c r="V44" i="79"/>
  <c r="W44" i="79"/>
  <c r="X44" i="79"/>
  <c r="P47" i="79"/>
  <c r="Q47" i="79"/>
  <c r="R47" i="79"/>
  <c r="S47" i="79"/>
  <c r="T47" i="79"/>
  <c r="U47" i="79"/>
  <c r="V47" i="79"/>
  <c r="W47" i="79"/>
  <c r="X47" i="79"/>
  <c r="P48" i="79"/>
  <c r="Q48" i="79"/>
  <c r="R48" i="79"/>
  <c r="S48" i="79"/>
  <c r="T48" i="79"/>
  <c r="U48" i="79"/>
  <c r="V48" i="79"/>
  <c r="W48" i="79"/>
  <c r="X48" i="79"/>
  <c r="P50" i="79"/>
  <c r="Q50" i="79"/>
  <c r="R50" i="79"/>
  <c r="S50" i="79"/>
  <c r="T50" i="79"/>
  <c r="U50" i="79"/>
  <c r="V50" i="79"/>
  <c r="W50" i="79"/>
  <c r="X50" i="79"/>
  <c r="P51" i="79"/>
  <c r="Q51" i="79"/>
  <c r="R51" i="79"/>
  <c r="S51" i="79"/>
  <c r="T51" i="79"/>
  <c r="U51" i="79"/>
  <c r="V51" i="79"/>
  <c r="W51" i="79"/>
  <c r="X51" i="79"/>
  <c r="P54" i="79"/>
  <c r="Q54" i="79"/>
  <c r="R54" i="79"/>
  <c r="S54" i="79"/>
  <c r="T54" i="79"/>
  <c r="U54" i="79"/>
  <c r="V54" i="79"/>
  <c r="W54" i="79"/>
  <c r="X54" i="79"/>
  <c r="P55" i="79"/>
  <c r="Q55" i="79"/>
  <c r="R55" i="79"/>
  <c r="S55" i="79"/>
  <c r="T55" i="79"/>
  <c r="U55" i="79"/>
  <c r="V55" i="79"/>
  <c r="W55" i="79"/>
  <c r="X55" i="79"/>
  <c r="P57" i="79"/>
  <c r="Q57" i="79"/>
  <c r="R57" i="79"/>
  <c r="S57" i="79"/>
  <c r="T57" i="79"/>
  <c r="U57" i="79"/>
  <c r="V57" i="79"/>
  <c r="W57" i="79"/>
  <c r="X57" i="79"/>
  <c r="P58" i="79"/>
  <c r="Q58" i="79"/>
  <c r="R58" i="79"/>
  <c r="S58" i="79"/>
  <c r="T58" i="79"/>
  <c r="U58" i="79"/>
  <c r="V58" i="79"/>
  <c r="W58" i="79"/>
  <c r="X58" i="79"/>
  <c r="P60" i="79"/>
  <c r="Q60" i="79"/>
  <c r="R60" i="79"/>
  <c r="S60" i="79"/>
  <c r="T60" i="79"/>
  <c r="U60" i="79"/>
  <c r="V60" i="79"/>
  <c r="W60" i="79"/>
  <c r="X60" i="79"/>
  <c r="P61" i="79"/>
  <c r="Q61" i="79"/>
  <c r="R61" i="79"/>
  <c r="S61" i="79"/>
  <c r="T61" i="79"/>
  <c r="U61" i="79"/>
  <c r="V61" i="79"/>
  <c r="W61" i="79"/>
  <c r="X61" i="79"/>
  <c r="P80" i="79"/>
  <c r="Q80" i="79"/>
  <c r="R80" i="79"/>
  <c r="S80" i="79"/>
  <c r="T80" i="79"/>
  <c r="U80" i="79"/>
  <c r="V80" i="79"/>
  <c r="W80" i="79"/>
  <c r="X80" i="79"/>
  <c r="P81" i="79"/>
  <c r="Q81" i="79"/>
  <c r="R81" i="79"/>
  <c r="S81" i="79"/>
  <c r="T81" i="79"/>
  <c r="U81" i="79"/>
  <c r="V81" i="79"/>
  <c r="W81" i="79"/>
  <c r="X81" i="79"/>
  <c r="P114" i="79"/>
  <c r="Q114" i="79"/>
  <c r="R114" i="79"/>
  <c r="S114" i="79"/>
  <c r="T114" i="79"/>
  <c r="U114" i="79"/>
  <c r="V114" i="79"/>
  <c r="W114" i="79"/>
  <c r="X114" i="79"/>
  <c r="P119" i="79"/>
  <c r="Q119" i="79"/>
  <c r="R119" i="79"/>
  <c r="S119" i="79"/>
  <c r="T119" i="79"/>
  <c r="U119" i="79"/>
  <c r="V119" i="79"/>
  <c r="W119" i="79"/>
  <c r="X119" i="79"/>
  <c r="P122" i="79"/>
  <c r="Q122" i="79"/>
  <c r="R122" i="79"/>
  <c r="S122" i="79"/>
  <c r="T122" i="79"/>
  <c r="U122" i="79"/>
  <c r="V122" i="79"/>
  <c r="W122" i="79"/>
  <c r="X122" i="79"/>
  <c r="O122" i="79"/>
  <c r="O119" i="79"/>
  <c r="O114" i="79"/>
  <c r="O81" i="79"/>
  <c r="O80" i="79"/>
  <c r="O61" i="79"/>
  <c r="O60" i="79"/>
  <c r="O58" i="79"/>
  <c r="O57" i="79"/>
  <c r="O55" i="79"/>
  <c r="O54" i="79"/>
  <c r="O51" i="79"/>
  <c r="O50" i="79"/>
  <c r="O48" i="79"/>
  <c r="O47" i="79"/>
  <c r="O44" i="79"/>
  <c r="O42" i="79"/>
  <c r="O41" i="79"/>
  <c r="O39" i="79"/>
  <c r="O38" i="79"/>
  <c r="E38" i="79"/>
  <c r="F38" i="79"/>
  <c r="G38" i="79"/>
  <c r="H38" i="79"/>
  <c r="I38" i="79"/>
  <c r="J38" i="79"/>
  <c r="K38" i="79"/>
  <c r="L38" i="79"/>
  <c r="M38" i="79"/>
  <c r="E39" i="79"/>
  <c r="F39" i="79"/>
  <c r="G39" i="79"/>
  <c r="H39" i="79"/>
  <c r="I39" i="79"/>
  <c r="J39" i="79"/>
  <c r="K39" i="79"/>
  <c r="L39" i="79"/>
  <c r="M39" i="79"/>
  <c r="E41" i="79"/>
  <c r="F41" i="79"/>
  <c r="G41" i="79"/>
  <c r="H41" i="79"/>
  <c r="I41" i="79"/>
  <c r="J41" i="79"/>
  <c r="K41" i="79"/>
  <c r="L41" i="79"/>
  <c r="M41" i="79"/>
  <c r="E42" i="79"/>
  <c r="F42" i="79"/>
  <c r="G42" i="79"/>
  <c r="H42" i="79"/>
  <c r="I42" i="79"/>
  <c r="J42" i="79"/>
  <c r="K42" i="79"/>
  <c r="L42" i="79"/>
  <c r="M42" i="79"/>
  <c r="E44" i="79"/>
  <c r="F44" i="79"/>
  <c r="G44" i="79"/>
  <c r="H44" i="79"/>
  <c r="I44" i="79"/>
  <c r="J44" i="79"/>
  <c r="K44" i="79"/>
  <c r="L44" i="79"/>
  <c r="M44" i="79"/>
  <c r="E47" i="79"/>
  <c r="F47" i="79"/>
  <c r="G47" i="79"/>
  <c r="H47" i="79"/>
  <c r="I47" i="79"/>
  <c r="J47" i="79"/>
  <c r="K47" i="79"/>
  <c r="L47" i="79"/>
  <c r="M47" i="79"/>
  <c r="E48" i="79"/>
  <c r="F48" i="79"/>
  <c r="G48" i="79"/>
  <c r="H48" i="79"/>
  <c r="I48" i="79"/>
  <c r="J48" i="79"/>
  <c r="K48" i="79"/>
  <c r="L48" i="79"/>
  <c r="M48" i="79"/>
  <c r="E50" i="79"/>
  <c r="F50" i="79"/>
  <c r="G50" i="79"/>
  <c r="H50" i="79"/>
  <c r="I50" i="79"/>
  <c r="J50" i="79"/>
  <c r="K50" i="79"/>
  <c r="L50" i="79"/>
  <c r="M50" i="79"/>
  <c r="E51" i="79"/>
  <c r="F51" i="79"/>
  <c r="G51" i="79"/>
  <c r="H51" i="79"/>
  <c r="I51" i="79"/>
  <c r="J51" i="79"/>
  <c r="K51" i="79"/>
  <c r="L51" i="79"/>
  <c r="M51" i="79"/>
  <c r="E54" i="79"/>
  <c r="F54" i="79"/>
  <c r="G54" i="79"/>
  <c r="H54" i="79"/>
  <c r="I54" i="79"/>
  <c r="J54" i="79"/>
  <c r="K54" i="79"/>
  <c r="L54" i="79"/>
  <c r="M54" i="79"/>
  <c r="E55" i="79"/>
  <c r="F55" i="79"/>
  <c r="G55" i="79"/>
  <c r="H55" i="79"/>
  <c r="I55" i="79"/>
  <c r="J55" i="79"/>
  <c r="K55" i="79"/>
  <c r="L55" i="79"/>
  <c r="M55" i="79"/>
  <c r="E57" i="79"/>
  <c r="F57" i="79"/>
  <c r="G57" i="79"/>
  <c r="H57" i="79"/>
  <c r="I57" i="79"/>
  <c r="J57" i="79"/>
  <c r="K57" i="79"/>
  <c r="L57" i="79"/>
  <c r="M57" i="79"/>
  <c r="E58" i="79"/>
  <c r="F58" i="79"/>
  <c r="G58" i="79"/>
  <c r="H58" i="79"/>
  <c r="I58" i="79"/>
  <c r="J58" i="79"/>
  <c r="K58" i="79"/>
  <c r="L58" i="79"/>
  <c r="M58" i="79"/>
  <c r="E60" i="79"/>
  <c r="F60" i="79"/>
  <c r="G60" i="79"/>
  <c r="H60" i="79"/>
  <c r="I60" i="79"/>
  <c r="J60" i="79"/>
  <c r="K60" i="79"/>
  <c r="L60" i="79"/>
  <c r="M60" i="79"/>
  <c r="E61" i="79"/>
  <c r="F61" i="79"/>
  <c r="G61" i="79"/>
  <c r="H61" i="79"/>
  <c r="I61" i="79"/>
  <c r="J61" i="79"/>
  <c r="K61" i="79"/>
  <c r="L61" i="79"/>
  <c r="M61" i="79"/>
  <c r="E80" i="79"/>
  <c r="F80" i="79"/>
  <c r="G80" i="79"/>
  <c r="H80" i="79"/>
  <c r="I80" i="79"/>
  <c r="J80" i="79"/>
  <c r="K80" i="79"/>
  <c r="L80" i="79"/>
  <c r="M80" i="79"/>
  <c r="E81" i="79"/>
  <c r="F81" i="79"/>
  <c r="G81" i="79"/>
  <c r="H81" i="79"/>
  <c r="I81" i="79"/>
  <c r="J81" i="79"/>
  <c r="K81" i="79"/>
  <c r="L81" i="79"/>
  <c r="M81" i="79"/>
  <c r="E114" i="79"/>
  <c r="F114" i="79"/>
  <c r="G114" i="79"/>
  <c r="H114" i="79"/>
  <c r="I114" i="79"/>
  <c r="J114" i="79"/>
  <c r="K114" i="79"/>
  <c r="L114" i="79"/>
  <c r="M114" i="79"/>
  <c r="E119" i="79"/>
  <c r="F119" i="79"/>
  <c r="G119" i="79"/>
  <c r="H119" i="79"/>
  <c r="I119" i="79"/>
  <c r="J119" i="79"/>
  <c r="K119" i="79"/>
  <c r="L119" i="79"/>
  <c r="M119" i="79"/>
  <c r="E122" i="79"/>
  <c r="F122" i="79"/>
  <c r="G122" i="79"/>
  <c r="H122" i="79"/>
  <c r="I122" i="79"/>
  <c r="J122" i="79"/>
  <c r="K122" i="79"/>
  <c r="L122" i="79"/>
  <c r="M122" i="79"/>
  <c r="D122" i="79"/>
  <c r="D119" i="79"/>
  <c r="D114" i="79"/>
  <c r="D81" i="79"/>
  <c r="D80" i="79"/>
  <c r="D61" i="79"/>
  <c r="D60" i="79"/>
  <c r="D58" i="79"/>
  <c r="D57" i="79"/>
  <c r="D55" i="79"/>
  <c r="D54" i="79"/>
  <c r="D51" i="79"/>
  <c r="D50" i="79"/>
  <c r="D48" i="79"/>
  <c r="D47" i="79"/>
  <c r="D44" i="79"/>
  <c r="D42" i="79"/>
  <c r="D41" i="79"/>
  <c r="D39" i="79"/>
  <c r="D38" i="79"/>
  <c r="P408" i="46"/>
  <c r="Q408" i="46"/>
  <c r="R408" i="46"/>
  <c r="S408" i="46"/>
  <c r="T408" i="46"/>
  <c r="U408" i="46"/>
  <c r="V408" i="46"/>
  <c r="W408" i="46"/>
  <c r="X408" i="46"/>
  <c r="P411" i="46"/>
  <c r="Q411" i="46"/>
  <c r="R411" i="46"/>
  <c r="S411" i="46"/>
  <c r="T411" i="46"/>
  <c r="U411" i="46"/>
  <c r="V411" i="46"/>
  <c r="W411" i="46"/>
  <c r="X411" i="46"/>
  <c r="P414" i="46"/>
  <c r="Q414" i="46"/>
  <c r="R414" i="46"/>
  <c r="S414" i="46"/>
  <c r="T414" i="46"/>
  <c r="U414" i="46"/>
  <c r="V414" i="46"/>
  <c r="W414" i="46"/>
  <c r="X414" i="46"/>
  <c r="P417" i="46"/>
  <c r="Q417" i="46"/>
  <c r="R417" i="46"/>
  <c r="S417" i="46"/>
  <c r="T417" i="46"/>
  <c r="U417" i="46"/>
  <c r="V417" i="46"/>
  <c r="W417" i="46"/>
  <c r="X417" i="46"/>
  <c r="P420" i="46"/>
  <c r="Q420" i="46"/>
  <c r="R420" i="46"/>
  <c r="S420" i="46"/>
  <c r="T420" i="46"/>
  <c r="U420" i="46"/>
  <c r="V420" i="46"/>
  <c r="W420" i="46"/>
  <c r="X420" i="46"/>
  <c r="P432" i="46"/>
  <c r="Q432" i="46"/>
  <c r="R432" i="46"/>
  <c r="S432" i="46"/>
  <c r="T432" i="46"/>
  <c r="U432" i="46"/>
  <c r="V432" i="46"/>
  <c r="W432" i="46"/>
  <c r="X432" i="46"/>
  <c r="P436" i="46"/>
  <c r="Q436" i="46"/>
  <c r="R436" i="46"/>
  <c r="S436" i="46"/>
  <c r="T436" i="46"/>
  <c r="U436" i="46"/>
  <c r="V436" i="46"/>
  <c r="W436" i="46"/>
  <c r="X436" i="46"/>
  <c r="P439" i="46"/>
  <c r="Q439" i="46"/>
  <c r="R439" i="46"/>
  <c r="S439" i="46"/>
  <c r="T439" i="46"/>
  <c r="U439" i="46"/>
  <c r="V439" i="46"/>
  <c r="W439" i="46"/>
  <c r="X439" i="46"/>
  <c r="P477" i="46"/>
  <c r="Q477" i="46"/>
  <c r="R477" i="46"/>
  <c r="S477" i="46"/>
  <c r="T477" i="46"/>
  <c r="U477" i="46"/>
  <c r="V477" i="46"/>
  <c r="W477" i="46"/>
  <c r="X477" i="46"/>
  <c r="P507" i="46"/>
  <c r="Q507" i="46"/>
  <c r="R507" i="46"/>
  <c r="S507" i="46"/>
  <c r="T507" i="46"/>
  <c r="U507" i="46"/>
  <c r="V507" i="46"/>
  <c r="W507" i="46"/>
  <c r="X507" i="46"/>
  <c r="O507" i="46"/>
  <c r="O477" i="46"/>
  <c r="O439" i="46"/>
  <c r="O436" i="46"/>
  <c r="O432" i="46"/>
  <c r="O420" i="46"/>
  <c r="O417" i="46"/>
  <c r="O414" i="46"/>
  <c r="O411" i="46"/>
  <c r="O408" i="46"/>
  <c r="E408" i="46"/>
  <c r="F408" i="46"/>
  <c r="G408" i="46"/>
  <c r="H408" i="46"/>
  <c r="I408" i="46"/>
  <c r="J408" i="46"/>
  <c r="K408" i="46"/>
  <c r="L408" i="46"/>
  <c r="M408" i="46"/>
  <c r="E411" i="46"/>
  <c r="F411" i="46"/>
  <c r="G411" i="46"/>
  <c r="H411" i="46"/>
  <c r="I411" i="46"/>
  <c r="J411" i="46"/>
  <c r="K411" i="46"/>
  <c r="L411" i="46"/>
  <c r="M411" i="46"/>
  <c r="E414" i="46"/>
  <c r="F414" i="46"/>
  <c r="G414" i="46"/>
  <c r="H414" i="46"/>
  <c r="I414" i="46"/>
  <c r="J414" i="46"/>
  <c r="K414" i="46"/>
  <c r="L414" i="46"/>
  <c r="M414" i="46"/>
  <c r="E417" i="46"/>
  <c r="F417" i="46"/>
  <c r="G417" i="46"/>
  <c r="H417" i="46"/>
  <c r="I417" i="46"/>
  <c r="J417" i="46"/>
  <c r="K417" i="46"/>
  <c r="L417" i="46"/>
  <c r="M417" i="46"/>
  <c r="E420" i="46"/>
  <c r="F420" i="46"/>
  <c r="G420" i="46"/>
  <c r="H420" i="46"/>
  <c r="I420" i="46"/>
  <c r="J420" i="46"/>
  <c r="K420" i="46"/>
  <c r="L420" i="46"/>
  <c r="M420" i="46"/>
  <c r="E432" i="46"/>
  <c r="F432" i="46"/>
  <c r="G432" i="46"/>
  <c r="H432" i="46"/>
  <c r="I432" i="46"/>
  <c r="J432" i="46"/>
  <c r="K432" i="46"/>
  <c r="L432" i="46"/>
  <c r="M432" i="46"/>
  <c r="E436" i="46"/>
  <c r="F436" i="46"/>
  <c r="G436" i="46"/>
  <c r="H436" i="46"/>
  <c r="I436" i="46"/>
  <c r="J436" i="46"/>
  <c r="K436" i="46"/>
  <c r="L436" i="46"/>
  <c r="M436" i="46"/>
  <c r="E439" i="46"/>
  <c r="F439" i="46"/>
  <c r="G439" i="46"/>
  <c r="H439" i="46"/>
  <c r="I439" i="46"/>
  <c r="J439" i="46"/>
  <c r="K439" i="46"/>
  <c r="L439" i="46"/>
  <c r="M439" i="46"/>
  <c r="E477" i="46"/>
  <c r="F477" i="46"/>
  <c r="G477" i="46"/>
  <c r="H477" i="46"/>
  <c r="I477" i="46"/>
  <c r="J477" i="46"/>
  <c r="K477" i="46"/>
  <c r="L477" i="46"/>
  <c r="M477" i="46"/>
  <c r="E507" i="46"/>
  <c r="F507" i="46"/>
  <c r="G507" i="46"/>
  <c r="H507" i="46"/>
  <c r="I507" i="46"/>
  <c r="J507" i="46"/>
  <c r="K507" i="46"/>
  <c r="L507" i="46"/>
  <c r="M507" i="46"/>
  <c r="D507" i="46"/>
  <c r="D477" i="46"/>
  <c r="D439" i="46"/>
  <c r="D436" i="46"/>
  <c r="D432" i="46"/>
  <c r="D420" i="46"/>
  <c r="D417" i="46"/>
  <c r="D414" i="46"/>
  <c r="D411" i="46"/>
  <c r="D408" i="46"/>
  <c r="E279" i="46"/>
  <c r="F279" i="46"/>
  <c r="G279" i="46"/>
  <c r="H279" i="46"/>
  <c r="I279" i="46"/>
  <c r="J279" i="46"/>
  <c r="K279" i="46"/>
  <c r="L279" i="46"/>
  <c r="M279" i="46"/>
  <c r="E282" i="46"/>
  <c r="F282" i="46"/>
  <c r="G282" i="46"/>
  <c r="H282" i="46"/>
  <c r="I282" i="46"/>
  <c r="J282" i="46"/>
  <c r="K282" i="46"/>
  <c r="L282" i="46"/>
  <c r="M282" i="46"/>
  <c r="E285" i="46"/>
  <c r="F285" i="46"/>
  <c r="G285" i="46"/>
  <c r="H285" i="46"/>
  <c r="I285" i="46"/>
  <c r="J285" i="46"/>
  <c r="K285" i="46"/>
  <c r="L285" i="46"/>
  <c r="M285" i="46"/>
  <c r="E286" i="46"/>
  <c r="F286" i="46"/>
  <c r="G286" i="46"/>
  <c r="H286" i="46"/>
  <c r="I286" i="46"/>
  <c r="J286" i="46"/>
  <c r="K286" i="46"/>
  <c r="L286" i="46"/>
  <c r="M286" i="46"/>
  <c r="E288" i="46"/>
  <c r="F288" i="46"/>
  <c r="G288" i="46"/>
  <c r="H288" i="46"/>
  <c r="I288" i="46"/>
  <c r="J288" i="46"/>
  <c r="K288" i="46"/>
  <c r="L288" i="46"/>
  <c r="M288" i="46"/>
  <c r="E289" i="46"/>
  <c r="F289" i="46"/>
  <c r="G289" i="46"/>
  <c r="H289" i="46"/>
  <c r="I289" i="46"/>
  <c r="J289" i="46"/>
  <c r="K289" i="46"/>
  <c r="L289" i="46"/>
  <c r="M289" i="46"/>
  <c r="E291" i="46"/>
  <c r="F291" i="46"/>
  <c r="G291" i="46"/>
  <c r="H291" i="46"/>
  <c r="I291" i="46"/>
  <c r="J291" i="46"/>
  <c r="K291" i="46"/>
  <c r="L291" i="46"/>
  <c r="M291" i="46"/>
  <c r="E303" i="46"/>
  <c r="F303" i="46"/>
  <c r="G303" i="46"/>
  <c r="H303" i="46"/>
  <c r="I303" i="46"/>
  <c r="J303" i="46"/>
  <c r="K303" i="46"/>
  <c r="L303" i="46"/>
  <c r="M303" i="46"/>
  <c r="E307" i="46"/>
  <c r="F307" i="46"/>
  <c r="G307" i="46"/>
  <c r="H307" i="46"/>
  <c r="I307" i="46"/>
  <c r="J307" i="46"/>
  <c r="K307" i="46"/>
  <c r="L307" i="46"/>
  <c r="M307" i="46"/>
  <c r="E308" i="46"/>
  <c r="F308" i="46"/>
  <c r="G308" i="46"/>
  <c r="H308" i="46"/>
  <c r="I308" i="46"/>
  <c r="J308" i="46"/>
  <c r="K308" i="46"/>
  <c r="L308" i="46"/>
  <c r="M308" i="46"/>
  <c r="E310" i="46"/>
  <c r="F310" i="46"/>
  <c r="G310" i="46"/>
  <c r="H310" i="46"/>
  <c r="I310" i="46"/>
  <c r="J310" i="46"/>
  <c r="K310" i="46"/>
  <c r="L310" i="46"/>
  <c r="M310" i="46"/>
  <c r="E319" i="46"/>
  <c r="F319" i="46"/>
  <c r="G319" i="46"/>
  <c r="H319" i="46"/>
  <c r="I319" i="46"/>
  <c r="J319" i="46"/>
  <c r="K319" i="46"/>
  <c r="L319" i="46"/>
  <c r="M319" i="46"/>
  <c r="E320" i="46"/>
  <c r="F320" i="46"/>
  <c r="G320" i="46"/>
  <c r="H320" i="46"/>
  <c r="I320" i="46"/>
  <c r="J320" i="46"/>
  <c r="K320" i="46"/>
  <c r="L320" i="46"/>
  <c r="M320" i="46"/>
  <c r="E348" i="46"/>
  <c r="F348" i="46"/>
  <c r="G348" i="46"/>
  <c r="H348" i="46"/>
  <c r="I348" i="46"/>
  <c r="J348" i="46"/>
  <c r="K348" i="46"/>
  <c r="L348" i="46"/>
  <c r="M348" i="46"/>
  <c r="P279" i="46"/>
  <c r="Q279" i="46"/>
  <c r="R279" i="46"/>
  <c r="S279" i="46"/>
  <c r="T279" i="46"/>
  <c r="U279" i="46"/>
  <c r="V279" i="46"/>
  <c r="W279" i="46"/>
  <c r="X279" i="46"/>
  <c r="P282" i="46"/>
  <c r="Q282" i="46"/>
  <c r="R282" i="46"/>
  <c r="S282" i="46"/>
  <c r="T282" i="46"/>
  <c r="U282" i="46"/>
  <c r="V282" i="46"/>
  <c r="W282" i="46"/>
  <c r="X282" i="46"/>
  <c r="P285" i="46"/>
  <c r="Q285" i="46"/>
  <c r="R285" i="46"/>
  <c r="S285" i="46"/>
  <c r="T285" i="46"/>
  <c r="U285" i="46"/>
  <c r="V285" i="46"/>
  <c r="W285" i="46"/>
  <c r="X285" i="46"/>
  <c r="P286" i="46"/>
  <c r="Q286" i="46"/>
  <c r="R286" i="46"/>
  <c r="S286" i="46"/>
  <c r="T286" i="46"/>
  <c r="U286" i="46"/>
  <c r="V286" i="46"/>
  <c r="W286" i="46"/>
  <c r="X286" i="46"/>
  <c r="P288" i="46"/>
  <c r="Q288" i="46"/>
  <c r="R288" i="46"/>
  <c r="S288" i="46"/>
  <c r="T288" i="46"/>
  <c r="U288" i="46"/>
  <c r="V288" i="46"/>
  <c r="W288" i="46"/>
  <c r="X288" i="46"/>
  <c r="P289" i="46"/>
  <c r="Q289" i="46"/>
  <c r="R289" i="46"/>
  <c r="S289" i="46"/>
  <c r="T289" i="46"/>
  <c r="U289" i="46"/>
  <c r="V289" i="46"/>
  <c r="W289" i="46"/>
  <c r="X289" i="46"/>
  <c r="P291" i="46"/>
  <c r="Q291" i="46"/>
  <c r="R291" i="46"/>
  <c r="S291" i="46"/>
  <c r="T291" i="46"/>
  <c r="U291" i="46"/>
  <c r="V291" i="46"/>
  <c r="W291" i="46"/>
  <c r="X291" i="46"/>
  <c r="P303" i="46"/>
  <c r="Q303" i="46"/>
  <c r="R303" i="46"/>
  <c r="S303" i="46"/>
  <c r="T303" i="46"/>
  <c r="U303" i="46"/>
  <c r="V303" i="46"/>
  <c r="W303" i="46"/>
  <c r="X303" i="46"/>
  <c r="P307" i="46"/>
  <c r="Q307" i="46"/>
  <c r="R307" i="46"/>
  <c r="S307" i="46"/>
  <c r="T307" i="46"/>
  <c r="U307" i="46"/>
  <c r="V307" i="46"/>
  <c r="W307" i="46"/>
  <c r="X307" i="46"/>
  <c r="P308" i="46"/>
  <c r="Q308" i="46"/>
  <c r="R308" i="46"/>
  <c r="S308" i="46"/>
  <c r="T308" i="46"/>
  <c r="U308" i="46"/>
  <c r="V308" i="46"/>
  <c r="W308" i="46"/>
  <c r="X308" i="46"/>
  <c r="P310" i="46"/>
  <c r="Q310" i="46"/>
  <c r="R310" i="46"/>
  <c r="S310" i="46"/>
  <c r="T310" i="46"/>
  <c r="U310" i="46"/>
  <c r="V310" i="46"/>
  <c r="W310" i="46"/>
  <c r="X310" i="46"/>
  <c r="P319" i="46"/>
  <c r="Q319" i="46"/>
  <c r="R319" i="46"/>
  <c r="S319" i="46"/>
  <c r="T319" i="46"/>
  <c r="U319" i="46"/>
  <c r="V319" i="46"/>
  <c r="W319" i="46"/>
  <c r="X319" i="46"/>
  <c r="P320" i="46"/>
  <c r="Q320" i="46"/>
  <c r="R320" i="46"/>
  <c r="S320" i="46"/>
  <c r="T320" i="46"/>
  <c r="U320" i="46"/>
  <c r="V320" i="46"/>
  <c r="W320" i="46"/>
  <c r="X320" i="46"/>
  <c r="P348" i="46"/>
  <c r="Q348" i="46"/>
  <c r="R348" i="46"/>
  <c r="S348" i="46"/>
  <c r="T348" i="46"/>
  <c r="U348" i="46"/>
  <c r="V348" i="46"/>
  <c r="W348" i="46"/>
  <c r="X348" i="46"/>
  <c r="O348" i="46"/>
  <c r="O320" i="46"/>
  <c r="O319" i="46"/>
  <c r="O310" i="46"/>
  <c r="O308" i="46"/>
  <c r="O307" i="46"/>
  <c r="O303" i="46"/>
  <c r="O291" i="46"/>
  <c r="O289" i="46"/>
  <c r="O288" i="46"/>
  <c r="O286" i="46"/>
  <c r="O285" i="46"/>
  <c r="O282" i="46"/>
  <c r="O279" i="46"/>
  <c r="D348" i="46"/>
  <c r="D320" i="46"/>
  <c r="D319" i="46"/>
  <c r="D310" i="46"/>
  <c r="D308" i="46"/>
  <c r="D307" i="46"/>
  <c r="D303" i="46"/>
  <c r="D291" i="46"/>
  <c r="D289" i="46"/>
  <c r="D288" i="46"/>
  <c r="D286" i="46"/>
  <c r="D285" i="46"/>
  <c r="D282" i="46"/>
  <c r="D279" i="46"/>
  <c r="P150" i="46"/>
  <c r="Q150" i="46"/>
  <c r="R150" i="46"/>
  <c r="S150" i="46"/>
  <c r="T150" i="46"/>
  <c r="U150" i="46"/>
  <c r="V150" i="46"/>
  <c r="W150" i="46"/>
  <c r="X150" i="46"/>
  <c r="P153" i="46"/>
  <c r="Q153" i="46"/>
  <c r="R153" i="46"/>
  <c r="S153" i="46"/>
  <c r="T153" i="46"/>
  <c r="U153" i="46"/>
  <c r="V153" i="46"/>
  <c r="W153" i="46"/>
  <c r="X153" i="46"/>
  <c r="P156" i="46"/>
  <c r="Q156" i="46"/>
  <c r="R156" i="46"/>
  <c r="S156" i="46"/>
  <c r="T156" i="46"/>
  <c r="U156" i="46"/>
  <c r="V156" i="46"/>
  <c r="W156" i="46"/>
  <c r="X156" i="46"/>
  <c r="P157" i="46"/>
  <c r="Q157" i="46"/>
  <c r="R157" i="46"/>
  <c r="S157" i="46"/>
  <c r="T157" i="46"/>
  <c r="U157" i="46"/>
  <c r="V157" i="46"/>
  <c r="W157" i="46"/>
  <c r="X157" i="46"/>
  <c r="P159" i="46"/>
  <c r="Q159" i="46"/>
  <c r="R159" i="46"/>
  <c r="S159" i="46"/>
  <c r="T159" i="46"/>
  <c r="U159" i="46"/>
  <c r="V159" i="46"/>
  <c r="W159" i="46"/>
  <c r="X159" i="46"/>
  <c r="P162" i="46"/>
  <c r="Q162" i="46"/>
  <c r="R162" i="46"/>
  <c r="S162" i="46"/>
  <c r="T162" i="46"/>
  <c r="U162" i="46"/>
  <c r="V162" i="46"/>
  <c r="W162" i="46"/>
  <c r="X162" i="46"/>
  <c r="P178" i="46"/>
  <c r="Q178" i="46"/>
  <c r="R178" i="46"/>
  <c r="S178" i="46"/>
  <c r="T178" i="46"/>
  <c r="U178" i="46"/>
  <c r="V178" i="46"/>
  <c r="W178" i="46"/>
  <c r="X178" i="46"/>
  <c r="P179" i="46"/>
  <c r="Q179" i="46"/>
  <c r="R179" i="46"/>
  <c r="S179" i="46"/>
  <c r="T179" i="46"/>
  <c r="U179" i="46"/>
  <c r="V179" i="46"/>
  <c r="W179" i="46"/>
  <c r="X179" i="46"/>
  <c r="P181" i="46"/>
  <c r="Q181" i="46"/>
  <c r="R181" i="46"/>
  <c r="S181" i="46"/>
  <c r="T181" i="46"/>
  <c r="U181" i="46"/>
  <c r="V181" i="46"/>
  <c r="W181" i="46"/>
  <c r="X181" i="46"/>
  <c r="P233" i="46"/>
  <c r="Q233" i="46"/>
  <c r="R233" i="46"/>
  <c r="S233" i="46"/>
  <c r="T233" i="46"/>
  <c r="U233" i="46"/>
  <c r="V233" i="46"/>
  <c r="W233" i="46"/>
  <c r="X233" i="46"/>
  <c r="O233" i="46"/>
  <c r="O181" i="46"/>
  <c r="O179" i="46"/>
  <c r="O178" i="46"/>
  <c r="O162" i="46"/>
  <c r="O159" i="46"/>
  <c r="O157" i="46"/>
  <c r="O156" i="46"/>
  <c r="O153" i="46"/>
  <c r="O150" i="46"/>
  <c r="E150" i="46"/>
  <c r="F150" i="46"/>
  <c r="G150" i="46"/>
  <c r="H150" i="46"/>
  <c r="I150" i="46"/>
  <c r="J150" i="46"/>
  <c r="K150" i="46"/>
  <c r="L150" i="46"/>
  <c r="M150" i="46"/>
  <c r="E153" i="46"/>
  <c r="F153" i="46"/>
  <c r="G153" i="46"/>
  <c r="H153" i="46"/>
  <c r="I153" i="46"/>
  <c r="J153" i="46"/>
  <c r="K153" i="46"/>
  <c r="L153" i="46"/>
  <c r="M153" i="46"/>
  <c r="E156" i="46"/>
  <c r="F156" i="46"/>
  <c r="G156" i="46"/>
  <c r="H156" i="46"/>
  <c r="I156" i="46"/>
  <c r="J156" i="46"/>
  <c r="K156" i="46"/>
  <c r="L156" i="46"/>
  <c r="M156" i="46"/>
  <c r="E157" i="46"/>
  <c r="F157" i="46"/>
  <c r="G157" i="46"/>
  <c r="H157" i="46"/>
  <c r="I157" i="46"/>
  <c r="J157" i="46"/>
  <c r="K157" i="46"/>
  <c r="L157" i="46"/>
  <c r="M157" i="46"/>
  <c r="E159" i="46"/>
  <c r="F159" i="46"/>
  <c r="G159" i="46"/>
  <c r="H159" i="46"/>
  <c r="I159" i="46"/>
  <c r="J159" i="46"/>
  <c r="K159" i="46"/>
  <c r="L159" i="46"/>
  <c r="M159" i="46"/>
  <c r="E162" i="46"/>
  <c r="F162" i="46"/>
  <c r="G162" i="46"/>
  <c r="H162" i="46"/>
  <c r="I162" i="46"/>
  <c r="J162" i="46"/>
  <c r="K162" i="46"/>
  <c r="L162" i="46"/>
  <c r="M162" i="46"/>
  <c r="E178" i="46"/>
  <c r="F178" i="46"/>
  <c r="G178" i="46"/>
  <c r="H178" i="46"/>
  <c r="I178" i="46"/>
  <c r="J178" i="46"/>
  <c r="K178" i="46"/>
  <c r="L178" i="46"/>
  <c r="M178" i="46"/>
  <c r="E179" i="46"/>
  <c r="F179" i="46"/>
  <c r="G179" i="46"/>
  <c r="H179" i="46"/>
  <c r="I179" i="46"/>
  <c r="J179" i="46"/>
  <c r="K179" i="46"/>
  <c r="L179" i="46"/>
  <c r="M179" i="46"/>
  <c r="E181" i="46"/>
  <c r="F181" i="46"/>
  <c r="G181" i="46"/>
  <c r="H181" i="46"/>
  <c r="I181" i="46"/>
  <c r="J181" i="46"/>
  <c r="K181" i="46"/>
  <c r="L181" i="46"/>
  <c r="M181" i="46"/>
  <c r="E233" i="46"/>
  <c r="F233" i="46"/>
  <c r="G233" i="46"/>
  <c r="H233" i="46"/>
  <c r="I233" i="46"/>
  <c r="J233" i="46"/>
  <c r="K233" i="46"/>
  <c r="L233" i="46"/>
  <c r="M233" i="46"/>
  <c r="D233" i="46"/>
  <c r="D181" i="46"/>
  <c r="D179" i="46"/>
  <c r="D178" i="46"/>
  <c r="D162" i="46"/>
  <c r="D159" i="46"/>
  <c r="D157" i="46"/>
  <c r="D156" i="46"/>
  <c r="D153" i="46"/>
  <c r="D150" i="46"/>
  <c r="P22" i="46"/>
  <c r="Q22" i="46"/>
  <c r="R22" i="46"/>
  <c r="S22" i="46"/>
  <c r="T22" i="46"/>
  <c r="U22" i="46"/>
  <c r="V22" i="46"/>
  <c r="W22" i="46"/>
  <c r="X22" i="46"/>
  <c r="P25" i="46"/>
  <c r="Q25" i="46"/>
  <c r="R25" i="46"/>
  <c r="S25" i="46"/>
  <c r="T25" i="46"/>
  <c r="U25" i="46"/>
  <c r="V25" i="46"/>
  <c r="W25" i="46"/>
  <c r="X25" i="46"/>
  <c r="P28" i="46"/>
  <c r="Q28" i="46"/>
  <c r="R28" i="46"/>
  <c r="S28" i="46"/>
  <c r="T28" i="46"/>
  <c r="U28" i="46"/>
  <c r="V28" i="46"/>
  <c r="W28" i="46"/>
  <c r="X28" i="46"/>
  <c r="P29" i="46"/>
  <c r="Q29" i="46"/>
  <c r="R29" i="46"/>
  <c r="S29" i="46"/>
  <c r="T29" i="46"/>
  <c r="U29" i="46"/>
  <c r="V29" i="46"/>
  <c r="W29" i="46"/>
  <c r="X29" i="46"/>
  <c r="O29" i="46"/>
  <c r="P31" i="46"/>
  <c r="Q31" i="46"/>
  <c r="R31" i="46"/>
  <c r="S31" i="46"/>
  <c r="T31" i="46"/>
  <c r="U31" i="46"/>
  <c r="V31" i="46"/>
  <c r="W31" i="46"/>
  <c r="X31" i="46"/>
  <c r="P32" i="46"/>
  <c r="Q32" i="46"/>
  <c r="R32" i="46"/>
  <c r="S32" i="46"/>
  <c r="T32" i="46"/>
  <c r="U32" i="46"/>
  <c r="V32" i="46"/>
  <c r="W32" i="46"/>
  <c r="X32" i="46"/>
  <c r="O32" i="46"/>
  <c r="P35" i="46"/>
  <c r="Q35" i="46"/>
  <c r="R35" i="46"/>
  <c r="S35" i="46"/>
  <c r="T35" i="46"/>
  <c r="U35" i="46"/>
  <c r="V35" i="46"/>
  <c r="W35" i="46"/>
  <c r="X35" i="46"/>
  <c r="O35" i="46"/>
  <c r="P34" i="46"/>
  <c r="Q34" i="46"/>
  <c r="R34" i="46"/>
  <c r="S34" i="46"/>
  <c r="T34" i="46"/>
  <c r="U34" i="46"/>
  <c r="V34" i="46"/>
  <c r="W34" i="46"/>
  <c r="X34" i="46"/>
  <c r="D35" i="46"/>
  <c r="X102" i="46"/>
  <c r="X105" i="46"/>
  <c r="X106" i="46"/>
  <c r="P102" i="46"/>
  <c r="Q102" i="46"/>
  <c r="R102" i="46"/>
  <c r="S102" i="46"/>
  <c r="T102" i="46"/>
  <c r="U102" i="46"/>
  <c r="V102" i="46"/>
  <c r="W102" i="46"/>
  <c r="P105" i="46"/>
  <c r="Q105" i="46"/>
  <c r="R105" i="46"/>
  <c r="S105" i="46"/>
  <c r="T105" i="46"/>
  <c r="U105" i="46"/>
  <c r="V105" i="46"/>
  <c r="W105" i="46"/>
  <c r="P106" i="46"/>
  <c r="Q106" i="46"/>
  <c r="R106" i="46"/>
  <c r="S106" i="46"/>
  <c r="T106" i="46"/>
  <c r="U106" i="46"/>
  <c r="V106" i="46"/>
  <c r="W106" i="46"/>
  <c r="O106" i="46"/>
  <c r="E106" i="46"/>
  <c r="F106" i="46"/>
  <c r="G106" i="46"/>
  <c r="H106" i="46"/>
  <c r="I106" i="46"/>
  <c r="J106" i="46"/>
  <c r="K106" i="46"/>
  <c r="L106" i="46"/>
  <c r="M106" i="46"/>
  <c r="D106" i="46"/>
  <c r="M35" i="46"/>
  <c r="E35" i="46"/>
  <c r="F35" i="46"/>
  <c r="G35" i="46"/>
  <c r="H35" i="46"/>
  <c r="I35" i="46"/>
  <c r="J35" i="46"/>
  <c r="K35" i="46"/>
  <c r="L35" i="46"/>
  <c r="E32" i="46"/>
  <c r="F32" i="46"/>
  <c r="G32" i="46"/>
  <c r="H32" i="46"/>
  <c r="I32" i="46"/>
  <c r="J32" i="46"/>
  <c r="K32" i="46"/>
  <c r="L32" i="46"/>
  <c r="M32" i="46"/>
  <c r="E29" i="46"/>
  <c r="F29" i="46"/>
  <c r="G29" i="46"/>
  <c r="H29" i="46"/>
  <c r="I29" i="46"/>
  <c r="J29" i="46"/>
  <c r="K29" i="46"/>
  <c r="L29" i="46"/>
  <c r="M29" i="46"/>
  <c r="D32" i="46"/>
  <c r="D29" i="46"/>
  <c r="O105" i="46"/>
  <c r="O102" i="46"/>
  <c r="O37" i="46"/>
  <c r="O34" i="46"/>
  <c r="O31" i="46"/>
  <c r="O28" i="46"/>
  <c r="O25" i="46"/>
  <c r="O22" i="46"/>
  <c r="E22" i="46"/>
  <c r="F22" i="46"/>
  <c r="G22" i="46"/>
  <c r="H22" i="46"/>
  <c r="I22" i="46"/>
  <c r="J22" i="46"/>
  <c r="K22" i="46"/>
  <c r="L22" i="46"/>
  <c r="M22" i="46"/>
  <c r="E25" i="46"/>
  <c r="F25" i="46"/>
  <c r="G25" i="46"/>
  <c r="H25" i="46"/>
  <c r="I25" i="46"/>
  <c r="J25" i="46"/>
  <c r="K25" i="46"/>
  <c r="L25" i="46"/>
  <c r="M25" i="46"/>
  <c r="E28" i="46"/>
  <c r="F28" i="46"/>
  <c r="G28" i="46"/>
  <c r="H28" i="46"/>
  <c r="I28" i="46"/>
  <c r="J28" i="46"/>
  <c r="K28" i="46"/>
  <c r="L28" i="46"/>
  <c r="M28" i="46"/>
  <c r="E31" i="46"/>
  <c r="F31" i="46"/>
  <c r="G31" i="46"/>
  <c r="H31" i="46"/>
  <c r="I31" i="46"/>
  <c r="J31" i="46"/>
  <c r="K31" i="46"/>
  <c r="L31" i="46"/>
  <c r="M31" i="46"/>
  <c r="E34" i="46"/>
  <c r="F34" i="46"/>
  <c r="G34" i="46"/>
  <c r="H34" i="46"/>
  <c r="I34" i="46"/>
  <c r="J34" i="46"/>
  <c r="K34" i="46"/>
  <c r="L34" i="46"/>
  <c r="M34" i="46"/>
  <c r="E37" i="46"/>
  <c r="F37" i="46"/>
  <c r="G37" i="46"/>
  <c r="H37" i="46"/>
  <c r="I37" i="46"/>
  <c r="J37" i="46"/>
  <c r="K37" i="46"/>
  <c r="L37" i="46"/>
  <c r="M37" i="46"/>
  <c r="E102" i="46"/>
  <c r="F102" i="46"/>
  <c r="G102" i="46"/>
  <c r="H102" i="46"/>
  <c r="I102" i="46"/>
  <c r="J102" i="46"/>
  <c r="K102" i="46"/>
  <c r="L102" i="46"/>
  <c r="M102" i="46"/>
  <c r="E105" i="46"/>
  <c r="F105" i="46"/>
  <c r="G105" i="46"/>
  <c r="H105" i="46"/>
  <c r="I105" i="46"/>
  <c r="J105" i="46"/>
  <c r="K105" i="46"/>
  <c r="L105" i="46"/>
  <c r="M105" i="46"/>
  <c r="D105" i="46"/>
  <c r="D102" i="46"/>
  <c r="D37" i="46"/>
  <c r="D34" i="46"/>
  <c r="D31" i="46"/>
  <c r="D28" i="46"/>
  <c r="D25" i="46"/>
  <c r="D22" i="46"/>
  <c r="P27" i="85"/>
  <c r="P49" i="85" s="1"/>
  <c r="C28" i="85" s="1"/>
  <c r="K27" i="85"/>
  <c r="K49" i="85" s="1"/>
  <c r="C27" i="85" s="1"/>
  <c r="E841" i="79" l="1"/>
  <c r="F857" i="79"/>
  <c r="AX133" i="68"/>
  <c r="AY133" i="68" s="1"/>
  <c r="F876" i="79"/>
  <c r="H674" i="79"/>
  <c r="G857" i="79"/>
  <c r="H693" i="79"/>
  <c r="E479" i="79"/>
  <c r="T144" i="68"/>
  <c r="P693" i="79" s="1"/>
  <c r="G703" i="79"/>
  <c r="G693" i="79"/>
  <c r="G677" i="79"/>
  <c r="G674" i="79"/>
  <c r="G671" i="79"/>
  <c r="G664" i="79"/>
  <c r="G661" i="79"/>
  <c r="G658" i="79"/>
  <c r="V145" i="68"/>
  <c r="R677" i="79" s="1"/>
  <c r="E677" i="79"/>
  <c r="E674" i="79"/>
  <c r="E671" i="79"/>
  <c r="BB142" i="68"/>
  <c r="V143" i="68"/>
  <c r="R674" i="79" s="1"/>
  <c r="F292" i="79"/>
  <c r="V144" i="68"/>
  <c r="R693" i="79" s="1"/>
  <c r="S137" i="68"/>
  <c r="P489" i="79" s="1"/>
  <c r="E489" i="79"/>
  <c r="AY134" i="68"/>
  <c r="F473" i="79" s="1"/>
  <c r="I479" i="79"/>
  <c r="T137" i="68"/>
  <c r="Q489" i="79" s="1"/>
  <c r="F489" i="79"/>
  <c r="H489" i="79"/>
  <c r="F476" i="79"/>
  <c r="F479" i="79"/>
  <c r="J292" i="79"/>
  <c r="G292" i="79"/>
  <c r="H479" i="79"/>
  <c r="I292" i="79"/>
  <c r="H473" i="79"/>
  <c r="D28" i="85"/>
  <c r="F28" i="85" s="1"/>
  <c r="F39" i="85" s="1"/>
  <c r="W142" i="68" l="1"/>
  <c r="S671" i="79" s="1"/>
  <c r="H671" i="79"/>
  <c r="I476" i="79"/>
  <c r="H476" i="79"/>
  <c r="V137" i="68"/>
  <c r="S489" i="79" s="1"/>
  <c r="W137" i="68"/>
  <c r="T489" i="79" s="1"/>
  <c r="I489" i="79"/>
  <c r="N184" i="79" l="1"/>
  <c r="D22" i="45" l="1"/>
  <c r="O928" i="79" l="1"/>
  <c r="E44" i="44" l="1"/>
  <c r="AM139" i="79" l="1"/>
  <c r="O1111" i="79" l="1"/>
  <c r="O745" i="79"/>
  <c r="O562" i="79"/>
  <c r="O379" i="79"/>
  <c r="O195" i="79"/>
  <c r="O513" i="46"/>
  <c r="O127" i="46"/>
  <c r="D195" i="79"/>
  <c r="N621" i="79" l="1"/>
  <c r="N438"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9" i="79"/>
  <c r="N1106" i="79"/>
  <c r="N1103" i="79"/>
  <c r="N1100" i="79"/>
  <c r="N1097" i="79"/>
  <c r="N1094" i="79"/>
  <c r="N1091" i="79"/>
  <c r="N1085" i="79"/>
  <c r="N1082" i="79"/>
  <c r="N1079" i="79"/>
  <c r="N1076" i="79"/>
  <c r="N1073" i="79"/>
  <c r="N1070" i="79"/>
  <c r="N1066" i="79"/>
  <c r="N1063" i="79"/>
  <c r="N1060" i="79"/>
  <c r="N1056" i="79"/>
  <c r="N1053" i="79"/>
  <c r="N1050" i="79"/>
  <c r="N1047" i="79"/>
  <c r="N1044" i="79"/>
  <c r="N1041" i="79"/>
  <c r="N1038" i="79"/>
  <c r="N1035" i="79"/>
  <c r="N1017" i="79"/>
  <c r="N1014" i="79"/>
  <c r="N1011" i="79"/>
  <c r="N1008" i="79"/>
  <c r="N1004" i="79"/>
  <c r="N1001" i="79"/>
  <c r="N997" i="79"/>
  <c r="N993" i="79"/>
  <c r="N990" i="79"/>
  <c r="N987" i="79"/>
  <c r="N983" i="79"/>
  <c r="N980" i="79"/>
  <c r="N977" i="79"/>
  <c r="N974" i="79"/>
  <c r="N971" i="79"/>
  <c r="N926" i="79"/>
  <c r="N923" i="79"/>
  <c r="N920" i="79"/>
  <c r="N917" i="79"/>
  <c r="N914" i="79"/>
  <c r="N911" i="79"/>
  <c r="N908" i="79"/>
  <c r="N902" i="79"/>
  <c r="N899" i="79"/>
  <c r="N896" i="79"/>
  <c r="N893" i="79"/>
  <c r="N890" i="79"/>
  <c r="N887" i="79"/>
  <c r="N883" i="79"/>
  <c r="N880" i="79"/>
  <c r="N877" i="79"/>
  <c r="N873" i="79"/>
  <c r="N870" i="79"/>
  <c r="N867" i="79"/>
  <c r="N864" i="79"/>
  <c r="N861" i="79"/>
  <c r="N858" i="79"/>
  <c r="N855" i="79"/>
  <c r="N852" i="79"/>
  <c r="N834" i="79"/>
  <c r="N831" i="79"/>
  <c r="N828" i="79"/>
  <c r="N825" i="79"/>
  <c r="N821" i="79"/>
  <c r="N818" i="79"/>
  <c r="N814" i="79"/>
  <c r="N810" i="79"/>
  <c r="N807" i="79"/>
  <c r="N804" i="79"/>
  <c r="N800" i="79"/>
  <c r="N797" i="79"/>
  <c r="N794" i="79"/>
  <c r="N791" i="79"/>
  <c r="N788" i="79"/>
  <c r="N743" i="79"/>
  <c r="N740" i="79"/>
  <c r="N737" i="79"/>
  <c r="N734" i="79"/>
  <c r="N731" i="79"/>
  <c r="N728" i="79"/>
  <c r="N725" i="79"/>
  <c r="N719" i="79"/>
  <c r="N716" i="79"/>
  <c r="N713" i="79"/>
  <c r="N710" i="79"/>
  <c r="N707" i="79"/>
  <c r="N704" i="79"/>
  <c r="N700" i="79"/>
  <c r="N697" i="79"/>
  <c r="N694" i="79"/>
  <c r="N690" i="79"/>
  <c r="N687" i="79"/>
  <c r="N684" i="79"/>
  <c r="N681" i="79"/>
  <c r="N678" i="79"/>
  <c r="N675" i="79"/>
  <c r="N672" i="79"/>
  <c r="N669" i="79"/>
  <c r="N651" i="79"/>
  <c r="N648" i="79"/>
  <c r="N645" i="79"/>
  <c r="N642" i="79"/>
  <c r="N638" i="79"/>
  <c r="N635" i="79"/>
  <c r="N631" i="79"/>
  <c r="N627" i="79"/>
  <c r="N624" i="79"/>
  <c r="N617" i="79"/>
  <c r="N614" i="79"/>
  <c r="N611" i="79"/>
  <c r="N608" i="79"/>
  <c r="N605" i="79"/>
  <c r="N560" i="79"/>
  <c r="N557" i="79"/>
  <c r="N554" i="79"/>
  <c r="N551" i="79"/>
  <c r="N548" i="79"/>
  <c r="N545" i="79"/>
  <c r="N542" i="79"/>
  <c r="N536" i="79"/>
  <c r="N533" i="79"/>
  <c r="N530" i="79"/>
  <c r="N527" i="79"/>
  <c r="N524" i="79"/>
  <c r="N521" i="79"/>
  <c r="N517" i="79"/>
  <c r="N514" i="79"/>
  <c r="N511" i="79"/>
  <c r="N507" i="79"/>
  <c r="N504" i="79"/>
  <c r="N501" i="79"/>
  <c r="N498" i="79"/>
  <c r="N495" i="79"/>
  <c r="N492" i="79"/>
  <c r="N489" i="79"/>
  <c r="N486" i="79"/>
  <c r="N468" i="79"/>
  <c r="N465" i="79"/>
  <c r="N462" i="79"/>
  <c r="N459" i="79"/>
  <c r="N455" i="79"/>
  <c r="N452" i="79"/>
  <c r="N448" i="79"/>
  <c r="N444" i="79"/>
  <c r="N441" i="79"/>
  <c r="N434" i="79"/>
  <c r="N431" i="79"/>
  <c r="N428" i="79"/>
  <c r="N425" i="79"/>
  <c r="N422" i="79"/>
  <c r="N377" i="79"/>
  <c r="N374" i="79"/>
  <c r="N371" i="79"/>
  <c r="N368" i="79"/>
  <c r="N365" i="79"/>
  <c r="N362" i="79"/>
  <c r="N359" i="79"/>
  <c r="N353" i="79"/>
  <c r="N350" i="79"/>
  <c r="N347" i="79"/>
  <c r="N344" i="79"/>
  <c r="N341" i="79"/>
  <c r="N338" i="79"/>
  <c r="N334" i="79"/>
  <c r="N331" i="79"/>
  <c r="N328" i="79"/>
  <c r="N324" i="79"/>
  <c r="N321" i="79"/>
  <c r="N318" i="79"/>
  <c r="N315" i="79"/>
  <c r="N312" i="79"/>
  <c r="N309"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5" i="79" l="1"/>
  <c r="AM1108" i="79"/>
  <c r="AE1044" i="79"/>
  <c r="Z1044" i="79"/>
  <c r="Y1031" i="79"/>
  <c r="Y1028" i="79"/>
  <c r="AD1001" i="79"/>
  <c r="Z1001" i="79"/>
  <c r="Y1001" i="79"/>
  <c r="AM1007" i="79"/>
  <c r="Y1008" i="79"/>
  <c r="AL1004" i="79"/>
  <c r="AM1003" i="79"/>
  <c r="AK1004" i="79"/>
  <c r="AJ1004" i="79"/>
  <c r="AI1004" i="79"/>
  <c r="AH1004" i="79"/>
  <c r="AG1004" i="79"/>
  <c r="AF1004" i="79"/>
  <c r="AE1004" i="79"/>
  <c r="AD1004" i="79"/>
  <c r="AC1004" i="79"/>
  <c r="AB1004" i="79"/>
  <c r="AA1004" i="79"/>
  <c r="Z1004" i="79"/>
  <c r="Y1004" i="79"/>
  <c r="AL1001" i="79"/>
  <c r="AK1001" i="79"/>
  <c r="AJ1001" i="79"/>
  <c r="AI1001" i="79"/>
  <c r="AH1001" i="79"/>
  <c r="AG1001" i="79"/>
  <c r="AF1001" i="79"/>
  <c r="AE1001" i="79"/>
  <c r="AC1001" i="79"/>
  <c r="AB1001" i="79"/>
  <c r="AA1001" i="79"/>
  <c r="AM1000" i="79"/>
  <c r="Y997" i="79"/>
  <c r="Y990" i="79"/>
  <c r="Y987" i="79"/>
  <c r="Y983" i="79"/>
  <c r="Y974" i="79"/>
  <c r="Y971" i="79"/>
  <c r="Y967" i="79"/>
  <c r="Y877" i="79"/>
  <c r="AL873" i="79"/>
  <c r="Y852" i="79"/>
  <c r="Y834" i="79"/>
  <c r="Y821" i="79"/>
  <c r="AL821" i="79"/>
  <c r="AK821" i="79"/>
  <c r="AJ821" i="79"/>
  <c r="AI821" i="79"/>
  <c r="AH821" i="79"/>
  <c r="AG821" i="79"/>
  <c r="AF821" i="79"/>
  <c r="AE821" i="79"/>
  <c r="AD821" i="79"/>
  <c r="AC821" i="79"/>
  <c r="AB821" i="79"/>
  <c r="AA821" i="79"/>
  <c r="Z821" i="79"/>
  <c r="AM820" i="79"/>
  <c r="AL818" i="79"/>
  <c r="AK818" i="79"/>
  <c r="AJ818" i="79"/>
  <c r="AI818" i="79"/>
  <c r="AH818" i="79"/>
  <c r="AG818" i="79"/>
  <c r="AF818" i="79"/>
  <c r="AE818" i="79"/>
  <c r="AD818" i="79"/>
  <c r="AC818" i="79"/>
  <c r="AB818" i="79"/>
  <c r="AA818" i="79"/>
  <c r="Z818" i="79"/>
  <c r="Y818" i="79"/>
  <c r="AM817" i="79"/>
  <c r="Y814" i="79"/>
  <c r="Y700" i="79"/>
  <c r="Y694" i="79"/>
  <c r="Y678" i="79"/>
  <c r="AM661" i="79"/>
  <c r="AM658" i="79"/>
  <c r="AM655" i="79"/>
  <c r="Y651" i="79"/>
  <c r="Y648" i="79"/>
  <c r="Y638" i="79"/>
  <c r="Y635" i="79"/>
  <c r="Y631" i="79"/>
  <c r="AL638" i="79"/>
  <c r="AK638" i="79"/>
  <c r="AJ638" i="79"/>
  <c r="AI638" i="79"/>
  <c r="AH638" i="79"/>
  <c r="AG638" i="79"/>
  <c r="AF638" i="79"/>
  <c r="AE638" i="79"/>
  <c r="AD638" i="79"/>
  <c r="AC638" i="79"/>
  <c r="AB638" i="79"/>
  <c r="AA638" i="79"/>
  <c r="Z638" i="79"/>
  <c r="AM637" i="79"/>
  <c r="AL635" i="79"/>
  <c r="AK635" i="79"/>
  <c r="AJ635" i="79"/>
  <c r="AI635" i="79"/>
  <c r="AH635" i="79"/>
  <c r="AG635" i="79"/>
  <c r="AF635" i="79"/>
  <c r="AE635" i="79"/>
  <c r="AD635" i="79"/>
  <c r="AC635" i="79"/>
  <c r="AB635" i="79"/>
  <c r="AA635" i="79"/>
  <c r="Z635" i="79"/>
  <c r="AM634" i="79"/>
  <c r="Y617" i="79"/>
  <c r="Y608" i="79"/>
  <c r="AM520" i="79"/>
  <c r="AM516" i="79"/>
  <c r="Y521" i="79"/>
  <c r="Y452" i="79"/>
  <c r="Y455" i="79"/>
  <c r="AL455" i="79"/>
  <c r="AK455" i="79"/>
  <c r="AJ455" i="79"/>
  <c r="AI455" i="79"/>
  <c r="AH455" i="79"/>
  <c r="AG455" i="79"/>
  <c r="AF455" i="79"/>
  <c r="AE455" i="79"/>
  <c r="AD455" i="79"/>
  <c r="AC455" i="79"/>
  <c r="AB455" i="79"/>
  <c r="AA455" i="79"/>
  <c r="Z455" i="79"/>
  <c r="AM454" i="79"/>
  <c r="AL452" i="79"/>
  <c r="AK452" i="79"/>
  <c r="AJ452" i="79"/>
  <c r="AI452" i="79"/>
  <c r="AH452" i="79"/>
  <c r="AG452" i="79"/>
  <c r="AF452" i="79"/>
  <c r="AE452" i="79"/>
  <c r="AD452" i="79"/>
  <c r="AC452" i="79"/>
  <c r="AB452" i="79"/>
  <c r="AA452" i="79"/>
  <c r="Z452" i="79"/>
  <c r="AM451" i="79"/>
  <c r="Y448" i="79"/>
  <c r="Y371" i="79"/>
  <c r="Y377"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9" i="79"/>
  <c r="AM1102" i="79"/>
  <c r="AM1096" i="79"/>
  <c r="AM1093" i="79"/>
  <c r="AM1090" i="79"/>
  <c r="AM1087" i="79"/>
  <c r="AM1084" i="79"/>
  <c r="AM1081" i="79"/>
  <c r="AM1078" i="79"/>
  <c r="AM1075" i="79"/>
  <c r="AM1072" i="79"/>
  <c r="AM1069" i="79"/>
  <c r="AM1065" i="79"/>
  <c r="AM1062" i="79"/>
  <c r="AM1059" i="79"/>
  <c r="AM1055" i="79"/>
  <c r="AM1052" i="79"/>
  <c r="AM1049" i="79"/>
  <c r="AM1046" i="79"/>
  <c r="AM1043" i="79"/>
  <c r="AM1040" i="79"/>
  <c r="AM1037" i="79"/>
  <c r="AM1034" i="79"/>
  <c r="AM1030" i="79"/>
  <c r="AM1027" i="79"/>
  <c r="AM1024" i="79"/>
  <c r="AM1021" i="79"/>
  <c r="AM1016" i="79"/>
  <c r="AM1013" i="79"/>
  <c r="AM1010" i="79"/>
  <c r="AM996" i="79"/>
  <c r="AM992" i="79"/>
  <c r="AM989" i="79"/>
  <c r="AM986" i="79"/>
  <c r="AM982" i="79"/>
  <c r="AM979" i="79"/>
  <c r="AM976" i="79"/>
  <c r="AM973" i="79"/>
  <c r="AM970" i="79"/>
  <c r="AM966" i="79"/>
  <c r="AM963" i="79"/>
  <c r="AM960" i="79"/>
  <c r="AM957" i="79"/>
  <c r="AM954" i="79"/>
  <c r="AM925" i="79"/>
  <c r="AM922" i="79"/>
  <c r="AM919" i="79"/>
  <c r="AM916" i="79"/>
  <c r="AM913" i="79"/>
  <c r="AM910" i="79"/>
  <c r="AM907" i="79"/>
  <c r="AM904" i="79"/>
  <c r="AM901" i="79"/>
  <c r="AM898" i="79"/>
  <c r="AM895" i="79"/>
  <c r="AM892" i="79"/>
  <c r="AM889" i="79"/>
  <c r="AM886" i="79"/>
  <c r="AM882" i="79"/>
  <c r="AM879" i="79"/>
  <c r="AM876" i="79"/>
  <c r="AM872" i="79"/>
  <c r="AM869" i="79"/>
  <c r="AM866" i="79"/>
  <c r="AM863" i="79"/>
  <c r="AM860" i="79"/>
  <c r="AM857" i="79"/>
  <c r="AM854" i="79"/>
  <c r="AM851" i="79"/>
  <c r="AM847" i="79"/>
  <c r="AM844" i="79"/>
  <c r="AM841" i="79"/>
  <c r="AM838" i="79"/>
  <c r="AM833" i="79"/>
  <c r="AM830" i="79"/>
  <c r="AM827" i="79"/>
  <c r="AM824" i="79"/>
  <c r="AM813" i="79"/>
  <c r="AM809" i="79"/>
  <c r="AM806" i="79"/>
  <c r="AM803" i="79"/>
  <c r="AM799" i="79"/>
  <c r="AM796" i="79"/>
  <c r="AM793" i="79"/>
  <c r="AM790" i="79"/>
  <c r="AM787" i="79"/>
  <c r="AM783" i="79"/>
  <c r="AM780" i="79"/>
  <c r="AM777" i="79"/>
  <c r="AM774" i="79"/>
  <c r="AM771" i="79"/>
  <c r="AM742" i="79"/>
  <c r="AM739" i="79"/>
  <c r="AM736" i="79"/>
  <c r="AM733" i="79"/>
  <c r="AM730" i="79"/>
  <c r="AM727" i="79"/>
  <c r="AM724" i="79"/>
  <c r="AM721" i="79"/>
  <c r="AM718" i="79"/>
  <c r="AM715" i="79"/>
  <c r="AM712" i="79"/>
  <c r="AM709" i="79"/>
  <c r="AM706" i="79"/>
  <c r="AM703" i="79"/>
  <c r="AM699" i="79"/>
  <c r="AM696" i="79"/>
  <c r="AM693" i="79"/>
  <c r="AM689" i="79"/>
  <c r="AM686" i="79"/>
  <c r="AM683" i="79"/>
  <c r="AM680" i="79"/>
  <c r="AM677" i="79"/>
  <c r="AM674" i="79"/>
  <c r="AM671" i="79"/>
  <c r="AM668" i="79"/>
  <c r="AM664" i="79"/>
  <c r="AM650" i="79"/>
  <c r="AM647" i="79"/>
  <c r="AM644" i="79"/>
  <c r="AM641" i="79"/>
  <c r="AM630" i="79"/>
  <c r="AM626" i="79"/>
  <c r="AM623" i="79"/>
  <c r="AM620" i="79"/>
  <c r="AM616" i="79"/>
  <c r="AM613" i="79"/>
  <c r="AM610" i="79"/>
  <c r="AM607" i="79"/>
  <c r="AM604" i="79"/>
  <c r="AM600" i="79"/>
  <c r="AM597" i="79"/>
  <c r="AM594" i="79"/>
  <c r="AM591" i="79"/>
  <c r="AM588" i="79"/>
  <c r="AM559" i="79"/>
  <c r="AM556" i="79"/>
  <c r="AM553" i="79"/>
  <c r="AM550" i="79"/>
  <c r="AM547" i="79"/>
  <c r="AM544" i="79"/>
  <c r="AM541" i="79"/>
  <c r="AM538" i="79"/>
  <c r="AM535" i="79"/>
  <c r="AM532" i="79"/>
  <c r="AM529" i="79"/>
  <c r="AM526" i="79"/>
  <c r="AM523" i="79"/>
  <c r="AM513" i="79"/>
  <c r="AM510" i="79"/>
  <c r="AM506" i="79"/>
  <c r="AM503" i="79"/>
  <c r="AM500" i="79"/>
  <c r="AM497" i="79"/>
  <c r="AM494" i="79"/>
  <c r="AM491" i="79"/>
  <c r="AM488" i="79"/>
  <c r="AM485" i="79"/>
  <c r="AM481" i="79"/>
  <c r="AM478" i="79"/>
  <c r="AM475" i="79"/>
  <c r="AM472" i="79"/>
  <c r="AM467" i="79"/>
  <c r="AM464" i="79"/>
  <c r="AM461" i="79"/>
  <c r="AM458" i="79"/>
  <c r="AM447" i="79"/>
  <c r="AM443" i="79"/>
  <c r="AM440" i="79"/>
  <c r="AM437" i="79"/>
  <c r="AM433" i="79"/>
  <c r="AM430" i="79"/>
  <c r="AM427" i="79"/>
  <c r="AM424" i="79"/>
  <c r="AM421" i="79"/>
  <c r="AM417" i="79"/>
  <c r="AM414" i="79"/>
  <c r="AM411" i="79"/>
  <c r="AM408" i="79"/>
  <c r="AM405" i="79"/>
  <c r="AM376" i="79"/>
  <c r="AM370" i="79"/>
  <c r="AM373" i="79"/>
  <c r="AM367" i="79"/>
  <c r="AM364" i="79"/>
  <c r="AM361" i="79"/>
  <c r="AM358" i="79"/>
  <c r="AM355" i="79"/>
  <c r="AM352" i="79"/>
  <c r="AM349" i="79"/>
  <c r="AM346" i="79"/>
  <c r="AM343" i="79"/>
  <c r="AM340" i="79"/>
  <c r="AM337" i="79"/>
  <c r="AM333" i="79"/>
  <c r="AM330" i="79"/>
  <c r="AM327" i="79"/>
  <c r="AM323" i="79"/>
  <c r="AM320" i="79"/>
  <c r="AM317" i="79"/>
  <c r="AM314" i="79"/>
  <c r="AM311" i="79"/>
  <c r="AM308"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7" i="79"/>
  <c r="AK1017" i="79"/>
  <c r="AJ1017" i="79"/>
  <c r="AI1017" i="79"/>
  <c r="AH1017" i="79"/>
  <c r="AG1017" i="79"/>
  <c r="AF1017" i="79"/>
  <c r="AE1017" i="79"/>
  <c r="AD1017" i="79"/>
  <c r="AC1017" i="79"/>
  <c r="AB1017" i="79"/>
  <c r="AA1017" i="79"/>
  <c r="Z1017" i="79"/>
  <c r="Y1017" i="79"/>
  <c r="AL1014" i="79"/>
  <c r="AK1014" i="79"/>
  <c r="AJ1014" i="79"/>
  <c r="AI1014" i="79"/>
  <c r="AH1014" i="79"/>
  <c r="AG1014" i="79"/>
  <c r="AF1014" i="79"/>
  <c r="AE1014" i="79"/>
  <c r="AD1014" i="79"/>
  <c r="AC1014" i="79"/>
  <c r="AB1014" i="79"/>
  <c r="AA1014" i="79"/>
  <c r="Z1014" i="79"/>
  <c r="Y1014" i="79"/>
  <c r="AL1011" i="79"/>
  <c r="AK1011" i="79"/>
  <c r="AJ1011" i="79"/>
  <c r="AI1011" i="79"/>
  <c r="AH1011" i="79"/>
  <c r="AG1011" i="79"/>
  <c r="AF1011" i="79"/>
  <c r="AE1011" i="79"/>
  <c r="AD1011" i="79"/>
  <c r="AC1011" i="79"/>
  <c r="AB1011" i="79"/>
  <c r="AA1011" i="79"/>
  <c r="Z1011" i="79"/>
  <c r="Y1011" i="79"/>
  <c r="AL1008" i="79"/>
  <c r="AK1008" i="79"/>
  <c r="AJ1008" i="79"/>
  <c r="AI1008" i="79"/>
  <c r="AH1008" i="79"/>
  <c r="AG1008" i="79"/>
  <c r="AF1008" i="79"/>
  <c r="AE1008" i="79"/>
  <c r="AD1008" i="79"/>
  <c r="AC1008" i="79"/>
  <c r="AB1008" i="79"/>
  <c r="AA1008" i="79"/>
  <c r="Z1008" i="79"/>
  <c r="AL834" i="79"/>
  <c r="AK834" i="79"/>
  <c r="AJ834" i="79"/>
  <c r="AI834" i="79"/>
  <c r="AH834" i="79"/>
  <c r="AG834" i="79"/>
  <c r="AF834" i="79"/>
  <c r="AE834" i="79"/>
  <c r="AD834" i="79"/>
  <c r="AC834" i="79"/>
  <c r="AB834" i="79"/>
  <c r="AA834" i="79"/>
  <c r="Z834" i="79"/>
  <c r="AL831" i="79"/>
  <c r="AK831" i="79"/>
  <c r="AJ831" i="79"/>
  <c r="AI831" i="79"/>
  <c r="AH831" i="79"/>
  <c r="AG831" i="79"/>
  <c r="AF831" i="79"/>
  <c r="AE831" i="79"/>
  <c r="AD831" i="79"/>
  <c r="AC831" i="79"/>
  <c r="AB831" i="79"/>
  <c r="AA831" i="79"/>
  <c r="Z831" i="79"/>
  <c r="Y831" i="79"/>
  <c r="AL828" i="79"/>
  <c r="AK828" i="79"/>
  <c r="AJ828" i="79"/>
  <c r="AI828" i="79"/>
  <c r="AH828" i="79"/>
  <c r="AG828" i="79"/>
  <c r="AF828" i="79"/>
  <c r="AE828" i="79"/>
  <c r="AD828" i="79"/>
  <c r="AC828" i="79"/>
  <c r="AB828" i="79"/>
  <c r="AA828" i="79"/>
  <c r="Z828" i="79"/>
  <c r="Y828" i="79"/>
  <c r="AL825" i="79"/>
  <c r="AK825" i="79"/>
  <c r="AJ825" i="79"/>
  <c r="AI825" i="79"/>
  <c r="AH825" i="79"/>
  <c r="AG825" i="79"/>
  <c r="AF825" i="79"/>
  <c r="AE825" i="79"/>
  <c r="AD825" i="79"/>
  <c r="AC825" i="79"/>
  <c r="AB825" i="79"/>
  <c r="AA825" i="79"/>
  <c r="Z825" i="79"/>
  <c r="Y825" i="79"/>
  <c r="N109" i="46" l="1"/>
  <c r="N103" i="46"/>
  <c r="N99" i="46"/>
  <c r="N82" i="46"/>
  <c r="N79" i="46"/>
  <c r="N76" i="46"/>
  <c r="N85" i="79"/>
  <c r="AL651" i="79"/>
  <c r="AK651" i="79"/>
  <c r="AJ651" i="79"/>
  <c r="AI651" i="79"/>
  <c r="AH651" i="79"/>
  <c r="AG651" i="79"/>
  <c r="AF651" i="79"/>
  <c r="AE651" i="79"/>
  <c r="AD651" i="79"/>
  <c r="AC651" i="79"/>
  <c r="AB651" i="79"/>
  <c r="AA651" i="79"/>
  <c r="Z651" i="79"/>
  <c r="AL648" i="79"/>
  <c r="AK648" i="79"/>
  <c r="AJ648" i="79"/>
  <c r="AI648" i="79"/>
  <c r="AH648" i="79"/>
  <c r="AG648" i="79"/>
  <c r="AF648" i="79"/>
  <c r="AE648" i="79"/>
  <c r="AD648" i="79"/>
  <c r="AC648" i="79"/>
  <c r="AB648" i="79"/>
  <c r="AA648" i="79"/>
  <c r="Z648" i="79"/>
  <c r="AL645" i="79"/>
  <c r="AK645" i="79"/>
  <c r="AJ645" i="79"/>
  <c r="AI645" i="79"/>
  <c r="AH645" i="79"/>
  <c r="AG645" i="79"/>
  <c r="AF645" i="79"/>
  <c r="AE645" i="79"/>
  <c r="AD645" i="79"/>
  <c r="AC645" i="79"/>
  <c r="AB645" i="79"/>
  <c r="AA645" i="79"/>
  <c r="Z645" i="79"/>
  <c r="Y645" i="79"/>
  <c r="AL642" i="79"/>
  <c r="AK642" i="79"/>
  <c r="AJ642" i="79"/>
  <c r="AI642" i="79"/>
  <c r="AH642" i="79"/>
  <c r="AG642" i="79"/>
  <c r="AF642" i="79"/>
  <c r="AE642" i="79"/>
  <c r="AD642" i="79"/>
  <c r="AC642" i="79"/>
  <c r="AB642" i="79"/>
  <c r="AA642" i="79"/>
  <c r="Z642" i="79"/>
  <c r="Y642" i="79"/>
  <c r="AL468" i="79"/>
  <c r="AK468" i="79"/>
  <c r="AJ468" i="79"/>
  <c r="AI468" i="79"/>
  <c r="AH468" i="79"/>
  <c r="AG468" i="79"/>
  <c r="AF468" i="79"/>
  <c r="AE468" i="79"/>
  <c r="AD468" i="79"/>
  <c r="AC468" i="79"/>
  <c r="AB468" i="79"/>
  <c r="AA468" i="79"/>
  <c r="Z468" i="79"/>
  <c r="Y468" i="79"/>
  <c r="AL465" i="79"/>
  <c r="AK465" i="79"/>
  <c r="AJ465" i="79"/>
  <c r="AI465" i="79"/>
  <c r="AH465" i="79"/>
  <c r="AG465" i="79"/>
  <c r="AF465" i="79"/>
  <c r="AE465" i="79"/>
  <c r="AD465" i="79"/>
  <c r="AC465" i="79"/>
  <c r="AB465" i="79"/>
  <c r="AA465" i="79"/>
  <c r="Z465" i="79"/>
  <c r="Y465" i="79"/>
  <c r="AL462" i="79"/>
  <c r="AK462" i="79"/>
  <c r="AJ462" i="79"/>
  <c r="AI462" i="79"/>
  <c r="AH462" i="79"/>
  <c r="AG462" i="79"/>
  <c r="AF462" i="79"/>
  <c r="AE462" i="79"/>
  <c r="AD462" i="79"/>
  <c r="AC462" i="79"/>
  <c r="AB462" i="79"/>
  <c r="AA462" i="79"/>
  <c r="Z462" i="79"/>
  <c r="Y462" i="79"/>
  <c r="AL459" i="79"/>
  <c r="AK459" i="79"/>
  <c r="AJ459" i="79"/>
  <c r="AI459" i="79"/>
  <c r="AH459" i="79"/>
  <c r="AG459" i="79"/>
  <c r="AF459" i="79"/>
  <c r="AE459" i="79"/>
  <c r="AD459" i="79"/>
  <c r="AC459" i="79"/>
  <c r="AB459" i="79"/>
  <c r="AA459" i="79"/>
  <c r="Z459" i="79"/>
  <c r="Y459"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9" i="79" l="1"/>
  <c r="AK1109" i="79"/>
  <c r="AJ1109" i="79"/>
  <c r="AI1109" i="79"/>
  <c r="AH1109" i="79"/>
  <c r="AG1109" i="79"/>
  <c r="AF1109" i="79"/>
  <c r="AE1109" i="79"/>
  <c r="AD1109" i="79"/>
  <c r="AC1109" i="79"/>
  <c r="AB1109" i="79"/>
  <c r="AA1109" i="79"/>
  <c r="Z1109" i="79"/>
  <c r="Y1109" i="79"/>
  <c r="AL1106" i="79"/>
  <c r="AK1106" i="79"/>
  <c r="AJ1106" i="79"/>
  <c r="AI1106" i="79"/>
  <c r="AH1106" i="79"/>
  <c r="AG1106" i="79"/>
  <c r="AF1106" i="79"/>
  <c r="AE1106" i="79"/>
  <c r="AD1106" i="79"/>
  <c r="AC1106" i="79"/>
  <c r="AB1106" i="79"/>
  <c r="AA1106" i="79"/>
  <c r="Z1106" i="79"/>
  <c r="Y1106" i="79"/>
  <c r="AL1103" i="79"/>
  <c r="AK1103" i="79"/>
  <c r="AJ1103" i="79"/>
  <c r="AI1103" i="79"/>
  <c r="AH1103" i="79"/>
  <c r="AG1103" i="79"/>
  <c r="AF1103" i="79"/>
  <c r="AE1103" i="79"/>
  <c r="AD1103" i="79"/>
  <c r="AC1103" i="79"/>
  <c r="AB1103" i="79"/>
  <c r="AA1103" i="79"/>
  <c r="Z1103" i="79"/>
  <c r="Y1103" i="79"/>
  <c r="AL1100" i="79"/>
  <c r="AK1100" i="79"/>
  <c r="AJ1100" i="79"/>
  <c r="AI1100" i="79"/>
  <c r="AH1100" i="79"/>
  <c r="AG1100" i="79"/>
  <c r="AF1100" i="79"/>
  <c r="AE1100" i="79"/>
  <c r="AD1100" i="79"/>
  <c r="AC1100" i="79"/>
  <c r="AB1100" i="79"/>
  <c r="AA1100" i="79"/>
  <c r="Z1100" i="79"/>
  <c r="Y1100" i="79"/>
  <c r="AL1097" i="79"/>
  <c r="AK1097" i="79"/>
  <c r="AJ1097" i="79"/>
  <c r="AI1097" i="79"/>
  <c r="AH1097" i="79"/>
  <c r="AG1097" i="79"/>
  <c r="AF1097" i="79"/>
  <c r="AE1097" i="79"/>
  <c r="AD1097" i="79"/>
  <c r="AC1097" i="79"/>
  <c r="AB1097" i="79"/>
  <c r="AA1097" i="79"/>
  <c r="Z1097" i="79"/>
  <c r="Y1097" i="79"/>
  <c r="AL1094" i="79"/>
  <c r="AK1094" i="79"/>
  <c r="AJ1094" i="79"/>
  <c r="AI1094" i="79"/>
  <c r="AH1094" i="79"/>
  <c r="AG1094" i="79"/>
  <c r="AF1094" i="79"/>
  <c r="AE1094" i="79"/>
  <c r="AD1094" i="79"/>
  <c r="AC1094" i="79"/>
  <c r="AB1094" i="79"/>
  <c r="AA1094" i="79"/>
  <c r="Z1094" i="79"/>
  <c r="Y1094" i="79"/>
  <c r="AL1091" i="79"/>
  <c r="AK1091" i="79"/>
  <c r="AJ1091" i="79"/>
  <c r="AI1091" i="79"/>
  <c r="AH1091" i="79"/>
  <c r="AG1091" i="79"/>
  <c r="AF1091" i="79"/>
  <c r="AE1091" i="79"/>
  <c r="AD1091" i="79"/>
  <c r="AC1091" i="79"/>
  <c r="AB1091" i="79"/>
  <c r="AA1091" i="79"/>
  <c r="Z1091" i="79"/>
  <c r="Y1091" i="79"/>
  <c r="AL1088" i="79"/>
  <c r="AK1088" i="79"/>
  <c r="AJ1088" i="79"/>
  <c r="AI1088" i="79"/>
  <c r="AH1088" i="79"/>
  <c r="AG1088" i="79"/>
  <c r="AF1088" i="79"/>
  <c r="AE1088" i="79"/>
  <c r="AD1088" i="79"/>
  <c r="AC1088" i="79"/>
  <c r="AB1088" i="79"/>
  <c r="AA1088" i="79"/>
  <c r="Z1088" i="79"/>
  <c r="Y1088" i="79"/>
  <c r="AL1085" i="79"/>
  <c r="AK1085" i="79"/>
  <c r="AJ1085" i="79"/>
  <c r="AI1085" i="79"/>
  <c r="AH1085" i="79"/>
  <c r="AG1085" i="79"/>
  <c r="AF1085" i="79"/>
  <c r="AE1085" i="79"/>
  <c r="AD1085" i="79"/>
  <c r="AC1085" i="79"/>
  <c r="AB1085" i="79"/>
  <c r="AA1085" i="79"/>
  <c r="Z1085" i="79"/>
  <c r="Y1085" i="79"/>
  <c r="AL1082" i="79"/>
  <c r="AK1082" i="79"/>
  <c r="AJ1082" i="79"/>
  <c r="AI1082" i="79"/>
  <c r="AH1082" i="79"/>
  <c r="AG1082" i="79"/>
  <c r="AF1082" i="79"/>
  <c r="AE1082" i="79"/>
  <c r="AD1082" i="79"/>
  <c r="AC1082" i="79"/>
  <c r="AB1082" i="79"/>
  <c r="AA1082" i="79"/>
  <c r="Z1082" i="79"/>
  <c r="Y1082" i="79"/>
  <c r="AL1079" i="79"/>
  <c r="AK1079" i="79"/>
  <c r="AJ1079" i="79"/>
  <c r="AI1079" i="79"/>
  <c r="AH1079" i="79"/>
  <c r="AG1079" i="79"/>
  <c r="AF1079" i="79"/>
  <c r="AE1079" i="79"/>
  <c r="AD1079" i="79"/>
  <c r="AC1079" i="79"/>
  <c r="AB1079" i="79"/>
  <c r="AA1079" i="79"/>
  <c r="Z1079" i="79"/>
  <c r="Y1079" i="79"/>
  <c r="AL1076" i="79"/>
  <c r="AK1076" i="79"/>
  <c r="AJ1076" i="79"/>
  <c r="AI1076" i="79"/>
  <c r="AH1076" i="79"/>
  <c r="AG1076" i="79"/>
  <c r="AF1076" i="79"/>
  <c r="AE1076" i="79"/>
  <c r="AD1076" i="79"/>
  <c r="AC1076" i="79"/>
  <c r="AB1076" i="79"/>
  <c r="AA1076" i="79"/>
  <c r="Z1076" i="79"/>
  <c r="Y1076" i="79"/>
  <c r="AL1073" i="79"/>
  <c r="AK1073" i="79"/>
  <c r="AJ1073" i="79"/>
  <c r="AI1073" i="79"/>
  <c r="AH1073" i="79"/>
  <c r="AG1073" i="79"/>
  <c r="AF1073" i="79"/>
  <c r="AE1073" i="79"/>
  <c r="AD1073" i="79"/>
  <c r="AC1073" i="79"/>
  <c r="AB1073" i="79"/>
  <c r="AA1073" i="79"/>
  <c r="Z1073" i="79"/>
  <c r="Y1073" i="79"/>
  <c r="AL1070" i="79"/>
  <c r="AK1070" i="79"/>
  <c r="AJ1070" i="79"/>
  <c r="AI1070" i="79"/>
  <c r="AH1070" i="79"/>
  <c r="AG1070" i="79"/>
  <c r="AF1070" i="79"/>
  <c r="AE1070" i="79"/>
  <c r="AD1070" i="79"/>
  <c r="AC1070" i="79"/>
  <c r="AB1070" i="79"/>
  <c r="AA1070" i="79"/>
  <c r="Z1070" i="79"/>
  <c r="Y1070" i="79"/>
  <c r="AL1066" i="79"/>
  <c r="AK1066" i="79"/>
  <c r="AJ1066" i="79"/>
  <c r="AI1066" i="79"/>
  <c r="AH1066" i="79"/>
  <c r="AG1066" i="79"/>
  <c r="AF1066" i="79"/>
  <c r="AE1066" i="79"/>
  <c r="AD1066" i="79"/>
  <c r="AC1066" i="79"/>
  <c r="AB1066" i="79"/>
  <c r="AA1066" i="79"/>
  <c r="Z1066" i="79"/>
  <c r="Y1066" i="79"/>
  <c r="AL1063" i="79"/>
  <c r="AK1063" i="79"/>
  <c r="AJ1063" i="79"/>
  <c r="AI1063" i="79"/>
  <c r="AH1063" i="79"/>
  <c r="AG1063" i="79"/>
  <c r="AF1063" i="79"/>
  <c r="AE1063" i="79"/>
  <c r="AD1063" i="79"/>
  <c r="AC1063" i="79"/>
  <c r="AB1063" i="79"/>
  <c r="AA1063" i="79"/>
  <c r="Z1063" i="79"/>
  <c r="Y1063" i="79"/>
  <c r="AL1060" i="79"/>
  <c r="AK1060" i="79"/>
  <c r="AJ1060" i="79"/>
  <c r="AI1060" i="79"/>
  <c r="AH1060" i="79"/>
  <c r="AG1060" i="79"/>
  <c r="AF1060" i="79"/>
  <c r="AE1060" i="79"/>
  <c r="AD1060" i="79"/>
  <c r="AC1060" i="79"/>
  <c r="AB1060" i="79"/>
  <c r="AA1060" i="79"/>
  <c r="Z1060" i="79"/>
  <c r="Y1060" i="79"/>
  <c r="AL1056" i="79"/>
  <c r="AK1056" i="79"/>
  <c r="AJ1056" i="79"/>
  <c r="AI1056" i="79"/>
  <c r="AH1056" i="79"/>
  <c r="AG1056" i="79"/>
  <c r="AF1056" i="79"/>
  <c r="AE1056" i="79"/>
  <c r="AD1056" i="79"/>
  <c r="AC1056" i="79"/>
  <c r="AB1056" i="79"/>
  <c r="AA1056" i="79"/>
  <c r="Z1056" i="79"/>
  <c r="Y1056" i="79"/>
  <c r="AL1053" i="79"/>
  <c r="AK1053" i="79"/>
  <c r="AJ1053" i="79"/>
  <c r="AI1053" i="79"/>
  <c r="AH1053" i="79"/>
  <c r="AG1053" i="79"/>
  <c r="AF1053" i="79"/>
  <c r="AE1053" i="79"/>
  <c r="AD1053" i="79"/>
  <c r="AC1053" i="79"/>
  <c r="AB1053" i="79"/>
  <c r="AA1053" i="79"/>
  <c r="Z1053" i="79"/>
  <c r="Y1053" i="79"/>
  <c r="AL1050" i="79"/>
  <c r="AK1050" i="79"/>
  <c r="AJ1050" i="79"/>
  <c r="AI1050" i="79"/>
  <c r="AH1050" i="79"/>
  <c r="AG1050" i="79"/>
  <c r="AF1050" i="79"/>
  <c r="AE1050" i="79"/>
  <c r="AD1050" i="79"/>
  <c r="AC1050" i="79"/>
  <c r="AB1050" i="79"/>
  <c r="AA1050" i="79"/>
  <c r="Z1050" i="79"/>
  <c r="Y1050" i="79"/>
  <c r="AL1047" i="79"/>
  <c r="AK1047" i="79"/>
  <c r="AJ1047" i="79"/>
  <c r="AI1047" i="79"/>
  <c r="AH1047" i="79"/>
  <c r="AG1047" i="79"/>
  <c r="AF1047" i="79"/>
  <c r="AE1047" i="79"/>
  <c r="AD1047" i="79"/>
  <c r="AC1047" i="79"/>
  <c r="AB1047" i="79"/>
  <c r="AA1047" i="79"/>
  <c r="Z1047" i="79"/>
  <c r="Y1047" i="79"/>
  <c r="AL1044" i="79"/>
  <c r="AK1044" i="79"/>
  <c r="AJ1044" i="79"/>
  <c r="AI1044" i="79"/>
  <c r="AH1044" i="79"/>
  <c r="AG1044" i="79"/>
  <c r="AF1044" i="79"/>
  <c r="AD1044" i="79"/>
  <c r="AC1044" i="79"/>
  <c r="AB1044" i="79"/>
  <c r="AA1044" i="79"/>
  <c r="Y1044" i="79"/>
  <c r="AL1041" i="79"/>
  <c r="AK1041" i="79"/>
  <c r="AJ1041" i="79"/>
  <c r="AI1041" i="79"/>
  <c r="AH1041" i="79"/>
  <c r="AG1041" i="79"/>
  <c r="AF1041" i="79"/>
  <c r="AE1041" i="79"/>
  <c r="AD1041" i="79"/>
  <c r="AC1041" i="79"/>
  <c r="AB1041" i="79"/>
  <c r="AA1041" i="79"/>
  <c r="Z1041" i="79"/>
  <c r="Y1041" i="79"/>
  <c r="AL1038" i="79"/>
  <c r="AK1038" i="79"/>
  <c r="AJ1038" i="79"/>
  <c r="AI1038" i="79"/>
  <c r="AH1038" i="79"/>
  <c r="AG1038" i="79"/>
  <c r="AF1038" i="79"/>
  <c r="AE1038" i="79"/>
  <c r="AD1038" i="79"/>
  <c r="AC1038" i="79"/>
  <c r="AB1038" i="79"/>
  <c r="AA1038" i="79"/>
  <c r="Z1038" i="79"/>
  <c r="Y1038" i="79"/>
  <c r="AL1035" i="79"/>
  <c r="AK1035" i="79"/>
  <c r="AJ1035" i="79"/>
  <c r="AI1035" i="79"/>
  <c r="AH1035" i="79"/>
  <c r="AG1035" i="79"/>
  <c r="AF1035" i="79"/>
  <c r="AE1035" i="79"/>
  <c r="AD1035" i="79"/>
  <c r="AC1035" i="79"/>
  <c r="AB1035" i="79"/>
  <c r="AA1035" i="79"/>
  <c r="Z1035" i="79"/>
  <c r="Y1035" i="79"/>
  <c r="AL1031" i="79"/>
  <c r="AK1031" i="79"/>
  <c r="AJ1031" i="79"/>
  <c r="AI1031" i="79"/>
  <c r="AH1031" i="79"/>
  <c r="AG1031" i="79"/>
  <c r="AF1031" i="79"/>
  <c r="AE1031" i="79"/>
  <c r="AD1031" i="79"/>
  <c r="AC1031" i="79"/>
  <c r="AB1031" i="79"/>
  <c r="AA1031" i="79"/>
  <c r="Z1031" i="79"/>
  <c r="AL1028" i="79"/>
  <c r="AK1028" i="79"/>
  <c r="AJ1028" i="79"/>
  <c r="AI1028" i="79"/>
  <c r="AH1028" i="79"/>
  <c r="AG1028" i="79"/>
  <c r="AF1028" i="79"/>
  <c r="AE1028" i="79"/>
  <c r="AD1028" i="79"/>
  <c r="AC1028" i="79"/>
  <c r="AB1028" i="79"/>
  <c r="AA1028" i="79"/>
  <c r="Z1028" i="79"/>
  <c r="AL1025" i="79"/>
  <c r="AK1025" i="79"/>
  <c r="AJ1025" i="79"/>
  <c r="AI1025" i="79"/>
  <c r="AH1025" i="79"/>
  <c r="AG1025" i="79"/>
  <c r="AF1025" i="79"/>
  <c r="AE1025" i="79"/>
  <c r="AD1025" i="79"/>
  <c r="AC1025" i="79"/>
  <c r="AB1025" i="79"/>
  <c r="AA1025" i="79"/>
  <c r="Z1025" i="79"/>
  <c r="Y1025" i="79"/>
  <c r="AL1022" i="79"/>
  <c r="AK1022" i="79"/>
  <c r="AJ1022" i="79"/>
  <c r="AI1022" i="79"/>
  <c r="AH1022" i="79"/>
  <c r="AG1022" i="79"/>
  <c r="AF1022" i="79"/>
  <c r="AE1022" i="79"/>
  <c r="AD1022" i="79"/>
  <c r="AC1022" i="79"/>
  <c r="AB1022" i="79"/>
  <c r="AA1022" i="79"/>
  <c r="Z1022" i="79"/>
  <c r="Y1022" i="79"/>
  <c r="AL997" i="79"/>
  <c r="AK997" i="79"/>
  <c r="AJ997" i="79"/>
  <c r="AI997" i="79"/>
  <c r="AH997" i="79"/>
  <c r="AG997" i="79"/>
  <c r="AF997" i="79"/>
  <c r="AE997" i="79"/>
  <c r="AD997" i="79"/>
  <c r="AC997" i="79"/>
  <c r="AB997" i="79"/>
  <c r="AA997" i="79"/>
  <c r="Z997" i="79"/>
  <c r="AL993" i="79"/>
  <c r="AK993" i="79"/>
  <c r="AJ993" i="79"/>
  <c r="AI993" i="79"/>
  <c r="AH993" i="79"/>
  <c r="AG993" i="79"/>
  <c r="AF993" i="79"/>
  <c r="AE993" i="79"/>
  <c r="AD993" i="79"/>
  <c r="AC993" i="79"/>
  <c r="AB993" i="79"/>
  <c r="AA993" i="79"/>
  <c r="Z993" i="79"/>
  <c r="Y993" i="79"/>
  <c r="AL990" i="79"/>
  <c r="AK990" i="79"/>
  <c r="AJ990" i="79"/>
  <c r="AI990" i="79"/>
  <c r="AH990" i="79"/>
  <c r="AG990" i="79"/>
  <c r="AF990" i="79"/>
  <c r="AE990" i="79"/>
  <c r="AD990" i="79"/>
  <c r="AC990" i="79"/>
  <c r="AB990" i="79"/>
  <c r="AA990" i="79"/>
  <c r="Z990" i="79"/>
  <c r="AL987" i="79"/>
  <c r="AK987" i="79"/>
  <c r="AJ987" i="79"/>
  <c r="AI987" i="79"/>
  <c r="AH987" i="79"/>
  <c r="AG987" i="79"/>
  <c r="AF987" i="79"/>
  <c r="AE987" i="79"/>
  <c r="AD987" i="79"/>
  <c r="AC987" i="79"/>
  <c r="AB987" i="79"/>
  <c r="AA987" i="79"/>
  <c r="Z987" i="79"/>
  <c r="AL983" i="79"/>
  <c r="AK983" i="79"/>
  <c r="AJ983" i="79"/>
  <c r="AI983" i="79"/>
  <c r="AH983" i="79"/>
  <c r="AG983" i="79"/>
  <c r="AF983" i="79"/>
  <c r="AE983" i="79"/>
  <c r="AD983" i="79"/>
  <c r="AC983" i="79"/>
  <c r="AB983" i="79"/>
  <c r="AA983" i="79"/>
  <c r="Z983" i="79"/>
  <c r="AL980" i="79"/>
  <c r="AK980" i="79"/>
  <c r="AJ980" i="79"/>
  <c r="AI980" i="79"/>
  <c r="AH980" i="79"/>
  <c r="AG980" i="79"/>
  <c r="AF980" i="79"/>
  <c r="AE980" i="79"/>
  <c r="AD980" i="79"/>
  <c r="AC980" i="79"/>
  <c r="AB980" i="79"/>
  <c r="AA980" i="79"/>
  <c r="Z980" i="79"/>
  <c r="Y980" i="79"/>
  <c r="AL977" i="79"/>
  <c r="AK977" i="79"/>
  <c r="AJ977" i="79"/>
  <c r="AI977" i="79"/>
  <c r="AH977" i="79"/>
  <c r="AG977" i="79"/>
  <c r="AF977" i="79"/>
  <c r="AE977" i="79"/>
  <c r="AD977" i="79"/>
  <c r="AC977" i="79"/>
  <c r="AB977" i="79"/>
  <c r="AA977" i="79"/>
  <c r="Z977" i="79"/>
  <c r="Y977" i="79"/>
  <c r="AL974" i="79"/>
  <c r="AK974" i="79"/>
  <c r="AJ974" i="79"/>
  <c r="AI974" i="79"/>
  <c r="AH974" i="79"/>
  <c r="AG974" i="79"/>
  <c r="AF974" i="79"/>
  <c r="AE974" i="79"/>
  <c r="AD974" i="79"/>
  <c r="AC974" i="79"/>
  <c r="AB974" i="79"/>
  <c r="AA974" i="79"/>
  <c r="Z974" i="79"/>
  <c r="AL971" i="79"/>
  <c r="AK971" i="79"/>
  <c r="AJ971" i="79"/>
  <c r="AI971" i="79"/>
  <c r="AH971" i="79"/>
  <c r="AG971" i="79"/>
  <c r="AF971" i="79"/>
  <c r="AE971" i="79"/>
  <c r="AD971" i="79"/>
  <c r="AC971" i="79"/>
  <c r="AB971" i="79"/>
  <c r="AA971" i="79"/>
  <c r="Z971" i="79"/>
  <c r="AL967" i="79"/>
  <c r="AK967" i="79"/>
  <c r="AJ967" i="79"/>
  <c r="AI967" i="79"/>
  <c r="AH967" i="79"/>
  <c r="AG967" i="79"/>
  <c r="AF967" i="79"/>
  <c r="AE967" i="79"/>
  <c r="AD967" i="79"/>
  <c r="AC967" i="79"/>
  <c r="AB967" i="79"/>
  <c r="AA967" i="79"/>
  <c r="Z967" i="79"/>
  <c r="AL964" i="79"/>
  <c r="AK964" i="79"/>
  <c r="AJ964" i="79"/>
  <c r="AI964" i="79"/>
  <c r="AH964" i="79"/>
  <c r="AG964" i="79"/>
  <c r="AF964" i="79"/>
  <c r="AE964" i="79"/>
  <c r="AD964" i="79"/>
  <c r="AC964" i="79"/>
  <c r="AB964" i="79"/>
  <c r="AA964" i="79"/>
  <c r="Z964" i="79"/>
  <c r="Y964" i="79"/>
  <c r="AL961" i="79"/>
  <c r="AK961" i="79"/>
  <c r="AJ961" i="79"/>
  <c r="AI961" i="79"/>
  <c r="AH961" i="79"/>
  <c r="AG961" i="79"/>
  <c r="AF961" i="79"/>
  <c r="AE961" i="79"/>
  <c r="AD961" i="79"/>
  <c r="AC961" i="79"/>
  <c r="AB961" i="79"/>
  <c r="AA961" i="79"/>
  <c r="Z961" i="79"/>
  <c r="Y961" i="79"/>
  <c r="AL958" i="79"/>
  <c r="AK958" i="79"/>
  <c r="AJ958" i="79"/>
  <c r="AI958" i="79"/>
  <c r="AH958" i="79"/>
  <c r="AG958" i="79"/>
  <c r="AF958" i="79"/>
  <c r="AE958" i="79"/>
  <c r="AD958" i="79"/>
  <c r="AC958" i="79"/>
  <c r="AB958" i="79"/>
  <c r="AA958" i="79"/>
  <c r="Z958" i="79"/>
  <c r="Y958" i="79"/>
  <c r="AL955" i="79"/>
  <c r="AK955" i="79"/>
  <c r="AJ955" i="79"/>
  <c r="AI955" i="79"/>
  <c r="AH955" i="79"/>
  <c r="AG955" i="79"/>
  <c r="AF955" i="79"/>
  <c r="AE955" i="79"/>
  <c r="AD955" i="79"/>
  <c r="AC955" i="79"/>
  <c r="AB955" i="79"/>
  <c r="AA955" i="79"/>
  <c r="Z955" i="79"/>
  <c r="Y955" i="79"/>
  <c r="AL926" i="79"/>
  <c r="AK926" i="79"/>
  <c r="AJ926" i="79"/>
  <c r="AI926" i="79"/>
  <c r="AH926" i="79"/>
  <c r="AG926" i="79"/>
  <c r="AF926" i="79"/>
  <c r="AE926" i="79"/>
  <c r="AD926" i="79"/>
  <c r="AC926" i="79"/>
  <c r="AB926" i="79"/>
  <c r="AA926" i="79"/>
  <c r="Z926" i="79"/>
  <c r="Y926" i="79"/>
  <c r="AL923" i="79"/>
  <c r="AK923" i="79"/>
  <c r="AJ923" i="79"/>
  <c r="AI923" i="79"/>
  <c r="AH923" i="79"/>
  <c r="AG923" i="79"/>
  <c r="AF923" i="79"/>
  <c r="AE923" i="79"/>
  <c r="AD923" i="79"/>
  <c r="AC923" i="79"/>
  <c r="AB923" i="79"/>
  <c r="AA923" i="79"/>
  <c r="Z923" i="79"/>
  <c r="Y923" i="79"/>
  <c r="AL920" i="79"/>
  <c r="AK920" i="79"/>
  <c r="AJ920" i="79"/>
  <c r="AI920" i="79"/>
  <c r="AH920" i="79"/>
  <c r="AG920" i="79"/>
  <c r="AF920" i="79"/>
  <c r="AE920" i="79"/>
  <c r="AD920" i="79"/>
  <c r="AC920" i="79"/>
  <c r="AB920" i="79"/>
  <c r="AA920" i="79"/>
  <c r="Z920" i="79"/>
  <c r="Y920" i="79"/>
  <c r="AL917" i="79"/>
  <c r="AK917" i="79"/>
  <c r="AJ917" i="79"/>
  <c r="AI917" i="79"/>
  <c r="AH917" i="79"/>
  <c r="AG917" i="79"/>
  <c r="AF917" i="79"/>
  <c r="AE917" i="79"/>
  <c r="AD917" i="79"/>
  <c r="AC917" i="79"/>
  <c r="AB917" i="79"/>
  <c r="AA917" i="79"/>
  <c r="Z917" i="79"/>
  <c r="Y917" i="79"/>
  <c r="AL914" i="79"/>
  <c r="AK914" i="79"/>
  <c r="AJ914" i="79"/>
  <c r="AI914" i="79"/>
  <c r="AH914" i="79"/>
  <c r="AG914" i="79"/>
  <c r="AF914" i="79"/>
  <c r="AE914" i="79"/>
  <c r="AD914" i="79"/>
  <c r="AC914" i="79"/>
  <c r="AB914" i="79"/>
  <c r="AA914" i="79"/>
  <c r="Z914" i="79"/>
  <c r="Y914" i="79"/>
  <c r="AL911" i="79"/>
  <c r="AK911" i="79"/>
  <c r="AJ911" i="79"/>
  <c r="AI911" i="79"/>
  <c r="AH911" i="79"/>
  <c r="AG911" i="79"/>
  <c r="AF911" i="79"/>
  <c r="AE911" i="79"/>
  <c r="AD911" i="79"/>
  <c r="AC911" i="79"/>
  <c r="AB911" i="79"/>
  <c r="AA911" i="79"/>
  <c r="Z911" i="79"/>
  <c r="Y911" i="79"/>
  <c r="AL908" i="79"/>
  <c r="AK908" i="79"/>
  <c r="AJ908" i="79"/>
  <c r="AI908" i="79"/>
  <c r="AH908" i="79"/>
  <c r="AG908" i="79"/>
  <c r="AF908" i="79"/>
  <c r="AE908" i="79"/>
  <c r="AD908" i="79"/>
  <c r="AC908" i="79"/>
  <c r="AB908" i="79"/>
  <c r="AA908" i="79"/>
  <c r="Z908" i="79"/>
  <c r="Y908" i="79"/>
  <c r="AL905" i="79"/>
  <c r="AK905" i="79"/>
  <c r="AJ905" i="79"/>
  <c r="AI905" i="79"/>
  <c r="AH905" i="79"/>
  <c r="AG905" i="79"/>
  <c r="AF905" i="79"/>
  <c r="AE905" i="79"/>
  <c r="AD905" i="79"/>
  <c r="AC905" i="79"/>
  <c r="AB905" i="79"/>
  <c r="AA905" i="79"/>
  <c r="Z905" i="79"/>
  <c r="Y905" i="79"/>
  <c r="AL902" i="79"/>
  <c r="AK902" i="79"/>
  <c r="AJ902" i="79"/>
  <c r="AI902" i="79"/>
  <c r="AH902" i="79"/>
  <c r="AG902" i="79"/>
  <c r="AF902" i="79"/>
  <c r="AE902" i="79"/>
  <c r="AD902" i="79"/>
  <c r="AC902" i="79"/>
  <c r="AB902" i="79"/>
  <c r="AA902" i="79"/>
  <c r="Z902" i="79"/>
  <c r="Y902" i="79"/>
  <c r="AL899" i="79"/>
  <c r="AK899" i="79"/>
  <c r="AJ899" i="79"/>
  <c r="AI899" i="79"/>
  <c r="AH899" i="79"/>
  <c r="AG899" i="79"/>
  <c r="AF899" i="79"/>
  <c r="AE899" i="79"/>
  <c r="AD899" i="79"/>
  <c r="AC899" i="79"/>
  <c r="AB899" i="79"/>
  <c r="AA899" i="79"/>
  <c r="Z899" i="79"/>
  <c r="Y899" i="79"/>
  <c r="AL896" i="79"/>
  <c r="AK896" i="79"/>
  <c r="AJ896" i="79"/>
  <c r="AI896" i="79"/>
  <c r="AH896" i="79"/>
  <c r="AG896" i="79"/>
  <c r="AF896" i="79"/>
  <c r="AE896" i="79"/>
  <c r="AD896" i="79"/>
  <c r="AC896" i="79"/>
  <c r="AB896" i="79"/>
  <c r="AA896" i="79"/>
  <c r="Z896" i="79"/>
  <c r="Y896" i="79"/>
  <c r="AL893" i="79"/>
  <c r="AK893" i="79"/>
  <c r="AJ893" i="79"/>
  <c r="AI893" i="79"/>
  <c r="AH893" i="79"/>
  <c r="AG893" i="79"/>
  <c r="AF893" i="79"/>
  <c r="AE893" i="79"/>
  <c r="AD893" i="79"/>
  <c r="AC893" i="79"/>
  <c r="AB893" i="79"/>
  <c r="AA893" i="79"/>
  <c r="Z893" i="79"/>
  <c r="Y893" i="79"/>
  <c r="AL890" i="79"/>
  <c r="AK890" i="79"/>
  <c r="AJ890" i="79"/>
  <c r="AI890" i="79"/>
  <c r="AH890" i="79"/>
  <c r="AG890" i="79"/>
  <c r="AF890" i="79"/>
  <c r="AE890" i="79"/>
  <c r="AD890" i="79"/>
  <c r="AC890" i="79"/>
  <c r="AB890" i="79"/>
  <c r="AA890" i="79"/>
  <c r="Z890" i="79"/>
  <c r="Y890" i="79"/>
  <c r="AL887" i="79"/>
  <c r="AK887" i="79"/>
  <c r="AJ887" i="79"/>
  <c r="AI887" i="79"/>
  <c r="AH887" i="79"/>
  <c r="AG887" i="79"/>
  <c r="AF887" i="79"/>
  <c r="AE887" i="79"/>
  <c r="AD887" i="79"/>
  <c r="AC887" i="79"/>
  <c r="AB887" i="79"/>
  <c r="AA887" i="79"/>
  <c r="Z887" i="79"/>
  <c r="Y887" i="79"/>
  <c r="AL883" i="79"/>
  <c r="AK883" i="79"/>
  <c r="AJ883" i="79"/>
  <c r="AI883" i="79"/>
  <c r="AH883" i="79"/>
  <c r="AG883" i="79"/>
  <c r="AF883" i="79"/>
  <c r="AE883" i="79"/>
  <c r="AD883" i="79"/>
  <c r="AC883" i="79"/>
  <c r="AB883" i="79"/>
  <c r="AA883" i="79"/>
  <c r="Z883" i="79"/>
  <c r="Y883" i="79"/>
  <c r="AL880" i="79"/>
  <c r="AK880" i="79"/>
  <c r="AJ880" i="79"/>
  <c r="AI880" i="79"/>
  <c r="AH880" i="79"/>
  <c r="AG880" i="79"/>
  <c r="AF880" i="79"/>
  <c r="AE880" i="79"/>
  <c r="AD880" i="79"/>
  <c r="AC880" i="79"/>
  <c r="AB880" i="79"/>
  <c r="AA880" i="79"/>
  <c r="Z880" i="79"/>
  <c r="Y880" i="79"/>
  <c r="AL877" i="79"/>
  <c r="AK877" i="79"/>
  <c r="AJ877" i="79"/>
  <c r="AI877" i="79"/>
  <c r="AH877" i="79"/>
  <c r="AG877" i="79"/>
  <c r="AF877" i="79"/>
  <c r="AE877" i="79"/>
  <c r="AD877" i="79"/>
  <c r="AC877" i="79"/>
  <c r="AB877" i="79"/>
  <c r="AA877" i="79"/>
  <c r="Z877" i="79"/>
  <c r="AK873" i="79"/>
  <c r="AJ873" i="79"/>
  <c r="AI873" i="79"/>
  <c r="AH873" i="79"/>
  <c r="AG873" i="79"/>
  <c r="AF873" i="79"/>
  <c r="AE873" i="79"/>
  <c r="AD873" i="79"/>
  <c r="AC873" i="79"/>
  <c r="AB873" i="79"/>
  <c r="AA873" i="79"/>
  <c r="Z873" i="79"/>
  <c r="Y873" i="79"/>
  <c r="AL870" i="79"/>
  <c r="AK870" i="79"/>
  <c r="AJ870" i="79"/>
  <c r="AI870" i="79"/>
  <c r="AH870" i="79"/>
  <c r="AG870" i="79"/>
  <c r="AF870" i="79"/>
  <c r="AE870" i="79"/>
  <c r="AD870" i="79"/>
  <c r="AC870" i="79"/>
  <c r="AB870" i="79"/>
  <c r="AA870" i="79"/>
  <c r="Z870" i="79"/>
  <c r="Y870" i="79"/>
  <c r="AL867" i="79"/>
  <c r="AK867" i="79"/>
  <c r="AJ867" i="79"/>
  <c r="AI867" i="79"/>
  <c r="AH867" i="79"/>
  <c r="AG867" i="79"/>
  <c r="AF867" i="79"/>
  <c r="AE867" i="79"/>
  <c r="AD867" i="79"/>
  <c r="AC867" i="79"/>
  <c r="AB867" i="79"/>
  <c r="AA867" i="79"/>
  <c r="Z867" i="79"/>
  <c r="Y867" i="79"/>
  <c r="AL864" i="79"/>
  <c r="AK864" i="79"/>
  <c r="AJ864" i="79"/>
  <c r="AI864" i="79"/>
  <c r="AH864" i="79"/>
  <c r="AG864" i="79"/>
  <c r="AF864" i="79"/>
  <c r="AE864" i="79"/>
  <c r="AD864" i="79"/>
  <c r="AC864" i="79"/>
  <c r="AB864" i="79"/>
  <c r="AA864" i="79"/>
  <c r="Z864" i="79"/>
  <c r="Y864" i="79"/>
  <c r="AL861" i="79"/>
  <c r="AK861" i="79"/>
  <c r="AJ861" i="79"/>
  <c r="AI861" i="79"/>
  <c r="AH861" i="79"/>
  <c r="AG861" i="79"/>
  <c r="AF861" i="79"/>
  <c r="AE861" i="79"/>
  <c r="AD861" i="79"/>
  <c r="AC861" i="79"/>
  <c r="AB861" i="79"/>
  <c r="AA861" i="79"/>
  <c r="Z861" i="79"/>
  <c r="Y861" i="79"/>
  <c r="AL858" i="79"/>
  <c r="AK858" i="79"/>
  <c r="AJ858" i="79"/>
  <c r="AI858" i="79"/>
  <c r="AH858" i="79"/>
  <c r="AG858" i="79"/>
  <c r="AF858" i="79"/>
  <c r="AE858" i="79"/>
  <c r="AD858" i="79"/>
  <c r="AC858" i="79"/>
  <c r="AB858" i="79"/>
  <c r="AA858" i="79"/>
  <c r="Z858" i="79"/>
  <c r="Y858" i="79"/>
  <c r="AL855" i="79"/>
  <c r="AK855" i="79"/>
  <c r="AJ855" i="79"/>
  <c r="AI855" i="79"/>
  <c r="AH855" i="79"/>
  <c r="AG855" i="79"/>
  <c r="AF855" i="79"/>
  <c r="AE855" i="79"/>
  <c r="AD855" i="79"/>
  <c r="AC855" i="79"/>
  <c r="AB855" i="79"/>
  <c r="AA855" i="79"/>
  <c r="Z855" i="79"/>
  <c r="Y855" i="79"/>
  <c r="AL852" i="79"/>
  <c r="AK852" i="79"/>
  <c r="AJ852" i="79"/>
  <c r="AI852" i="79"/>
  <c r="AH852" i="79"/>
  <c r="AG852" i="79"/>
  <c r="AF852" i="79"/>
  <c r="AE852" i="79"/>
  <c r="AD852" i="79"/>
  <c r="AC852" i="79"/>
  <c r="AB852" i="79"/>
  <c r="AA852" i="79"/>
  <c r="Z852" i="79"/>
  <c r="AL848" i="79"/>
  <c r="AK848" i="79"/>
  <c r="AJ848" i="79"/>
  <c r="AI848" i="79"/>
  <c r="AH848" i="79"/>
  <c r="AG848" i="79"/>
  <c r="AF848" i="79"/>
  <c r="AE848" i="79"/>
  <c r="AD848" i="79"/>
  <c r="AC848" i="79"/>
  <c r="AB848" i="79"/>
  <c r="AA848" i="79"/>
  <c r="Z848" i="79"/>
  <c r="Y848" i="79"/>
  <c r="AL845" i="79"/>
  <c r="AK845" i="79"/>
  <c r="AJ845" i="79"/>
  <c r="AI845" i="79"/>
  <c r="AH845" i="79"/>
  <c r="AG845" i="79"/>
  <c r="AF845" i="79"/>
  <c r="AE845" i="79"/>
  <c r="AD845" i="79"/>
  <c r="AC845" i="79"/>
  <c r="AB845" i="79"/>
  <c r="AA845" i="79"/>
  <c r="Z845" i="79"/>
  <c r="Y845" i="79"/>
  <c r="AL842" i="79"/>
  <c r="AK842" i="79"/>
  <c r="AJ842" i="79"/>
  <c r="AI842" i="79"/>
  <c r="AH842" i="79"/>
  <c r="AG842" i="79"/>
  <c r="AF842" i="79"/>
  <c r="AE842" i="79"/>
  <c r="AD842" i="79"/>
  <c r="AC842" i="79"/>
  <c r="AB842" i="79"/>
  <c r="AA842" i="79"/>
  <c r="Z842" i="79"/>
  <c r="Y842" i="79"/>
  <c r="AL839" i="79"/>
  <c r="AK839" i="79"/>
  <c r="AJ839" i="79"/>
  <c r="AI839" i="79"/>
  <c r="AH839" i="79"/>
  <c r="AG839" i="79"/>
  <c r="AF839" i="79"/>
  <c r="AE839" i="79"/>
  <c r="AD839" i="79"/>
  <c r="AC839" i="79"/>
  <c r="AB839" i="79"/>
  <c r="AA839" i="79"/>
  <c r="Z839" i="79"/>
  <c r="Y839" i="79"/>
  <c r="AL814" i="79"/>
  <c r="AK814" i="79"/>
  <c r="AJ814" i="79"/>
  <c r="AI814" i="79"/>
  <c r="AH814" i="79"/>
  <c r="AG814" i="79"/>
  <c r="AF814" i="79"/>
  <c r="AE814" i="79"/>
  <c r="AD814" i="79"/>
  <c r="AC814" i="79"/>
  <c r="AB814" i="79"/>
  <c r="AA814" i="79"/>
  <c r="Z814" i="79"/>
  <c r="AL810" i="79"/>
  <c r="AK810" i="79"/>
  <c r="AJ810" i="79"/>
  <c r="AI810" i="79"/>
  <c r="AH810" i="79"/>
  <c r="AG810" i="79"/>
  <c r="AF810" i="79"/>
  <c r="AE810" i="79"/>
  <c r="AD810" i="79"/>
  <c r="AC810" i="79"/>
  <c r="AB810" i="79"/>
  <c r="AA810" i="79"/>
  <c r="Z810" i="79"/>
  <c r="Y810" i="79"/>
  <c r="AL807" i="79"/>
  <c r="AK807" i="79"/>
  <c r="AJ807" i="79"/>
  <c r="AI807" i="79"/>
  <c r="AH807" i="79"/>
  <c r="AG807" i="79"/>
  <c r="AF807" i="79"/>
  <c r="AE807" i="79"/>
  <c r="AD807" i="79"/>
  <c r="AC807" i="79"/>
  <c r="AB807" i="79"/>
  <c r="AA807" i="79"/>
  <c r="Z807" i="79"/>
  <c r="Y807" i="79"/>
  <c r="AL804" i="79"/>
  <c r="AK804" i="79"/>
  <c r="AJ804" i="79"/>
  <c r="AI804" i="79"/>
  <c r="AH804" i="79"/>
  <c r="AG804" i="79"/>
  <c r="AF804" i="79"/>
  <c r="AE804" i="79"/>
  <c r="AD804" i="79"/>
  <c r="AC804" i="79"/>
  <c r="AB804" i="79"/>
  <c r="AA804" i="79"/>
  <c r="Z804" i="79"/>
  <c r="Y804" i="79"/>
  <c r="AL800" i="79"/>
  <c r="AK800" i="79"/>
  <c r="AJ800" i="79"/>
  <c r="AI800" i="79"/>
  <c r="AH800" i="79"/>
  <c r="AG800" i="79"/>
  <c r="AF800" i="79"/>
  <c r="AE800" i="79"/>
  <c r="AD800" i="79"/>
  <c r="AC800" i="79"/>
  <c r="AB800" i="79"/>
  <c r="AA800" i="79"/>
  <c r="Z800" i="79"/>
  <c r="Y800" i="79"/>
  <c r="AL797" i="79"/>
  <c r="AK797" i="79"/>
  <c r="AJ797" i="79"/>
  <c r="AI797" i="79"/>
  <c r="AH797" i="79"/>
  <c r="AG797" i="79"/>
  <c r="AF797" i="79"/>
  <c r="AE797" i="79"/>
  <c r="AD797" i="79"/>
  <c r="AC797" i="79"/>
  <c r="AB797" i="79"/>
  <c r="AA797" i="79"/>
  <c r="Z797" i="79"/>
  <c r="Y797" i="79"/>
  <c r="AL794" i="79"/>
  <c r="AK794" i="79"/>
  <c r="AJ794" i="79"/>
  <c r="AI794" i="79"/>
  <c r="AH794" i="79"/>
  <c r="AG794" i="79"/>
  <c r="AF794" i="79"/>
  <c r="AE794" i="79"/>
  <c r="AD794" i="79"/>
  <c r="AC794" i="79"/>
  <c r="AB794" i="79"/>
  <c r="AA794" i="79"/>
  <c r="Z794" i="79"/>
  <c r="Y794" i="79"/>
  <c r="AL791" i="79"/>
  <c r="AK791" i="79"/>
  <c r="AJ791" i="79"/>
  <c r="AI791" i="79"/>
  <c r="AH791" i="79"/>
  <c r="AG791" i="79"/>
  <c r="AF791" i="79"/>
  <c r="AE791" i="79"/>
  <c r="AD791" i="79"/>
  <c r="AC791" i="79"/>
  <c r="AB791" i="79"/>
  <c r="AA791" i="79"/>
  <c r="Z791" i="79"/>
  <c r="Y791" i="79"/>
  <c r="AL788" i="79"/>
  <c r="AK788" i="79"/>
  <c r="AJ788" i="79"/>
  <c r="AI788" i="79"/>
  <c r="AH788" i="79"/>
  <c r="AG788" i="79"/>
  <c r="AF788" i="79"/>
  <c r="AE788" i="79"/>
  <c r="AD788" i="79"/>
  <c r="AC788" i="79"/>
  <c r="AB788" i="79"/>
  <c r="AA788" i="79"/>
  <c r="Z788" i="79"/>
  <c r="Y788" i="79"/>
  <c r="AL784" i="79"/>
  <c r="AK784" i="79"/>
  <c r="AJ784" i="79"/>
  <c r="AI784" i="79"/>
  <c r="AH784" i="79"/>
  <c r="AG784" i="79"/>
  <c r="AF784" i="79"/>
  <c r="AE784" i="79"/>
  <c r="AD784" i="79"/>
  <c r="AC784" i="79"/>
  <c r="AB784" i="79"/>
  <c r="AA784" i="79"/>
  <c r="Z784" i="79"/>
  <c r="Y784" i="79"/>
  <c r="AL781" i="79"/>
  <c r="AK781" i="79"/>
  <c r="AJ781" i="79"/>
  <c r="AI781" i="79"/>
  <c r="AH781" i="79"/>
  <c r="AG781" i="79"/>
  <c r="AF781" i="79"/>
  <c r="AE781" i="79"/>
  <c r="AD781" i="79"/>
  <c r="AC781" i="79"/>
  <c r="AB781" i="79"/>
  <c r="AA781" i="79"/>
  <c r="Z781" i="79"/>
  <c r="Y781" i="79"/>
  <c r="AL778" i="79"/>
  <c r="AK778" i="79"/>
  <c r="AJ778" i="79"/>
  <c r="AI778" i="79"/>
  <c r="AH778" i="79"/>
  <c r="AG778" i="79"/>
  <c r="AF778" i="79"/>
  <c r="AE778" i="79"/>
  <c r="AD778" i="79"/>
  <c r="AC778" i="79"/>
  <c r="AB778" i="79"/>
  <c r="AA778" i="79"/>
  <c r="Z778" i="79"/>
  <c r="Y778" i="79"/>
  <c r="AL775" i="79"/>
  <c r="AK775" i="79"/>
  <c r="AJ775" i="79"/>
  <c r="AI775" i="79"/>
  <c r="AH775" i="79"/>
  <c r="AG775" i="79"/>
  <c r="AF775" i="79"/>
  <c r="AE775" i="79"/>
  <c r="AD775" i="79"/>
  <c r="AC775" i="79"/>
  <c r="AB775" i="79"/>
  <c r="AA775" i="79"/>
  <c r="Z775" i="79"/>
  <c r="Y775" i="79"/>
  <c r="AL772" i="79"/>
  <c r="AK772" i="79"/>
  <c r="AJ772" i="79"/>
  <c r="AI772" i="79"/>
  <c r="AH772" i="79"/>
  <c r="AG772" i="79"/>
  <c r="AF772" i="79"/>
  <c r="AE772" i="79"/>
  <c r="AD772" i="79"/>
  <c r="AC772" i="79"/>
  <c r="AB772" i="79"/>
  <c r="AA772" i="79"/>
  <c r="Z772" i="79"/>
  <c r="Y772" i="79"/>
  <c r="AL743" i="79"/>
  <c r="AK743" i="79"/>
  <c r="AJ743" i="79"/>
  <c r="AI743" i="79"/>
  <c r="AH743" i="79"/>
  <c r="AG743" i="79"/>
  <c r="AF743" i="79"/>
  <c r="AE743" i="79"/>
  <c r="AD743" i="79"/>
  <c r="AC743" i="79"/>
  <c r="AB743" i="79"/>
  <c r="AA743" i="79"/>
  <c r="Z743" i="79"/>
  <c r="Y743" i="79"/>
  <c r="AL740" i="79"/>
  <c r="AK740" i="79"/>
  <c r="AJ740" i="79"/>
  <c r="AI740" i="79"/>
  <c r="AH740" i="79"/>
  <c r="AG740" i="79"/>
  <c r="AF740" i="79"/>
  <c r="AE740" i="79"/>
  <c r="AD740" i="79"/>
  <c r="AC740" i="79"/>
  <c r="AB740" i="79"/>
  <c r="AA740" i="79"/>
  <c r="Z740" i="79"/>
  <c r="Y740" i="79"/>
  <c r="AL737" i="79"/>
  <c r="AK737" i="79"/>
  <c r="AJ737" i="79"/>
  <c r="AI737" i="79"/>
  <c r="AH737" i="79"/>
  <c r="AG737" i="79"/>
  <c r="AF737" i="79"/>
  <c r="AE737" i="79"/>
  <c r="AD737" i="79"/>
  <c r="AC737" i="79"/>
  <c r="AB737" i="79"/>
  <c r="AA737" i="79"/>
  <c r="Z737" i="79"/>
  <c r="Y737" i="79"/>
  <c r="AL734" i="79"/>
  <c r="AK734" i="79"/>
  <c r="AJ734" i="79"/>
  <c r="AI734" i="79"/>
  <c r="AH734" i="79"/>
  <c r="AG734" i="79"/>
  <c r="AF734" i="79"/>
  <c r="AE734" i="79"/>
  <c r="AD734" i="79"/>
  <c r="AC734" i="79"/>
  <c r="AB734" i="79"/>
  <c r="AA734" i="79"/>
  <c r="Z734" i="79"/>
  <c r="Y734" i="79"/>
  <c r="AL731" i="79"/>
  <c r="AK731" i="79"/>
  <c r="AJ731" i="79"/>
  <c r="AI731" i="79"/>
  <c r="AH731" i="79"/>
  <c r="AG731" i="79"/>
  <c r="AF731" i="79"/>
  <c r="AE731" i="79"/>
  <c r="AD731" i="79"/>
  <c r="AC731" i="79"/>
  <c r="AB731" i="79"/>
  <c r="AA731" i="79"/>
  <c r="Z731" i="79"/>
  <c r="Y731" i="79"/>
  <c r="AL728" i="79"/>
  <c r="AK728" i="79"/>
  <c r="AJ728" i="79"/>
  <c r="AI728" i="79"/>
  <c r="AH728" i="79"/>
  <c r="AG728" i="79"/>
  <c r="AF728" i="79"/>
  <c r="AE728" i="79"/>
  <c r="AD728" i="79"/>
  <c r="AC728" i="79"/>
  <c r="AB728" i="79"/>
  <c r="AA728" i="79"/>
  <c r="Z728" i="79"/>
  <c r="Y728" i="79"/>
  <c r="AL725" i="79"/>
  <c r="AK725" i="79"/>
  <c r="AJ725" i="79"/>
  <c r="AI725" i="79"/>
  <c r="AH725" i="79"/>
  <c r="AG725" i="79"/>
  <c r="AF725" i="79"/>
  <c r="AE725" i="79"/>
  <c r="AD725" i="79"/>
  <c r="AC725" i="79"/>
  <c r="AB725" i="79"/>
  <c r="AA725" i="79"/>
  <c r="Z725" i="79"/>
  <c r="Y725" i="79"/>
  <c r="AL722" i="79"/>
  <c r="AK722" i="79"/>
  <c r="AJ722" i="79"/>
  <c r="AI722" i="79"/>
  <c r="AH722" i="79"/>
  <c r="AG722" i="79"/>
  <c r="AF722" i="79"/>
  <c r="AE722" i="79"/>
  <c r="AD722" i="79"/>
  <c r="AC722" i="79"/>
  <c r="AB722" i="79"/>
  <c r="AA722" i="79"/>
  <c r="Z722" i="79"/>
  <c r="Y722" i="79"/>
  <c r="AL719" i="79"/>
  <c r="AK719" i="79"/>
  <c r="AJ719" i="79"/>
  <c r="AI719" i="79"/>
  <c r="AH719" i="79"/>
  <c r="AG719" i="79"/>
  <c r="AF719" i="79"/>
  <c r="AE719" i="79"/>
  <c r="AD719" i="79"/>
  <c r="AC719" i="79"/>
  <c r="AB719" i="79"/>
  <c r="AA719" i="79"/>
  <c r="Z719" i="79"/>
  <c r="Y719" i="79"/>
  <c r="AL716" i="79"/>
  <c r="AK716" i="79"/>
  <c r="AJ716" i="79"/>
  <c r="AI716" i="79"/>
  <c r="AH716" i="79"/>
  <c r="AG716" i="79"/>
  <c r="AF716" i="79"/>
  <c r="AE716" i="79"/>
  <c r="AD716" i="79"/>
  <c r="AC716" i="79"/>
  <c r="AB716" i="79"/>
  <c r="AA716" i="79"/>
  <c r="Z716" i="79"/>
  <c r="Y716" i="79"/>
  <c r="AL713" i="79"/>
  <c r="AK713" i="79"/>
  <c r="AJ713" i="79"/>
  <c r="AI713" i="79"/>
  <c r="AH713" i="79"/>
  <c r="AG713" i="79"/>
  <c r="AF713" i="79"/>
  <c r="AE713" i="79"/>
  <c r="AD713" i="79"/>
  <c r="AC713" i="79"/>
  <c r="AB713" i="79"/>
  <c r="AA713" i="79"/>
  <c r="Z713" i="79"/>
  <c r="Y713" i="79"/>
  <c r="AL710" i="79"/>
  <c r="AK710" i="79"/>
  <c r="AJ710" i="79"/>
  <c r="AI710" i="79"/>
  <c r="AH710" i="79"/>
  <c r="AG710" i="79"/>
  <c r="AF710" i="79"/>
  <c r="AE710" i="79"/>
  <c r="AD710" i="79"/>
  <c r="AC710" i="79"/>
  <c r="AB710" i="79"/>
  <c r="AA710" i="79"/>
  <c r="Z710" i="79"/>
  <c r="Y710" i="79"/>
  <c r="AL707" i="79"/>
  <c r="AK707" i="79"/>
  <c r="AJ707" i="79"/>
  <c r="AI707" i="79"/>
  <c r="AH707" i="79"/>
  <c r="AG707" i="79"/>
  <c r="AF707" i="79"/>
  <c r="AE707" i="79"/>
  <c r="AD707" i="79"/>
  <c r="AC707" i="79"/>
  <c r="AB707" i="79"/>
  <c r="AA707" i="79"/>
  <c r="Z707" i="79"/>
  <c r="Y707" i="79"/>
  <c r="AL704" i="79"/>
  <c r="AK704" i="79"/>
  <c r="AJ704" i="79"/>
  <c r="AI704" i="79"/>
  <c r="AH704" i="79"/>
  <c r="AG704" i="79"/>
  <c r="AF704" i="79"/>
  <c r="AE704" i="79"/>
  <c r="AD704" i="79"/>
  <c r="AC704" i="79"/>
  <c r="AB704" i="79"/>
  <c r="AA704" i="79"/>
  <c r="Z704" i="79"/>
  <c r="Y704" i="79"/>
  <c r="AL700" i="79"/>
  <c r="AK700" i="79"/>
  <c r="AJ700" i="79"/>
  <c r="AI700" i="79"/>
  <c r="AH700" i="79"/>
  <c r="AG700" i="79"/>
  <c r="AF700" i="79"/>
  <c r="AE700" i="79"/>
  <c r="AD700" i="79"/>
  <c r="AC700" i="79"/>
  <c r="AB700" i="79"/>
  <c r="AA700" i="79"/>
  <c r="Z700" i="79"/>
  <c r="AL697" i="79"/>
  <c r="AK697" i="79"/>
  <c r="AJ697" i="79"/>
  <c r="AI697" i="79"/>
  <c r="AH697" i="79"/>
  <c r="AG697" i="79"/>
  <c r="AF697" i="79"/>
  <c r="AE697" i="79"/>
  <c r="AD697" i="79"/>
  <c r="AC697" i="79"/>
  <c r="AB697" i="79"/>
  <c r="AA697" i="79"/>
  <c r="Z697" i="79"/>
  <c r="Y697" i="79"/>
  <c r="AL694" i="79"/>
  <c r="AK694" i="79"/>
  <c r="AJ694" i="79"/>
  <c r="AI694" i="79"/>
  <c r="AH694" i="79"/>
  <c r="AG694" i="79"/>
  <c r="AF694" i="79"/>
  <c r="AE694" i="79"/>
  <c r="AD694" i="79"/>
  <c r="AC694" i="79"/>
  <c r="AB694" i="79"/>
  <c r="AA694" i="79"/>
  <c r="Z694" i="79"/>
  <c r="AL690" i="79"/>
  <c r="AK690" i="79"/>
  <c r="AJ690" i="79"/>
  <c r="AI690" i="79"/>
  <c r="AH690" i="79"/>
  <c r="AG690" i="79"/>
  <c r="AF690" i="79"/>
  <c r="AE690" i="79"/>
  <c r="AD690" i="79"/>
  <c r="AC690" i="79"/>
  <c r="AB690" i="79"/>
  <c r="AA690" i="79"/>
  <c r="Z690" i="79"/>
  <c r="Y690" i="79"/>
  <c r="AL687" i="79"/>
  <c r="AK687" i="79"/>
  <c r="AJ687" i="79"/>
  <c r="AI687" i="79"/>
  <c r="AH687" i="79"/>
  <c r="AG687" i="79"/>
  <c r="AF687" i="79"/>
  <c r="AE687" i="79"/>
  <c r="AD687" i="79"/>
  <c r="AC687" i="79"/>
  <c r="AB687" i="79"/>
  <c r="AA687" i="79"/>
  <c r="Z687" i="79"/>
  <c r="Y687" i="79"/>
  <c r="AL684" i="79"/>
  <c r="AK684" i="79"/>
  <c r="AJ684" i="79"/>
  <c r="AI684" i="79"/>
  <c r="AH684" i="79"/>
  <c r="AG684" i="79"/>
  <c r="AF684" i="79"/>
  <c r="AE684" i="79"/>
  <c r="AD684" i="79"/>
  <c r="AC684" i="79"/>
  <c r="AB684" i="79"/>
  <c r="AA684" i="79"/>
  <c r="Z684" i="79"/>
  <c r="Y684" i="79"/>
  <c r="AL681" i="79"/>
  <c r="AK681" i="79"/>
  <c r="AJ681" i="79"/>
  <c r="AI681" i="79"/>
  <c r="AH681" i="79"/>
  <c r="AG681" i="79"/>
  <c r="AF681" i="79"/>
  <c r="AE681" i="79"/>
  <c r="AD681" i="79"/>
  <c r="AC681" i="79"/>
  <c r="AB681" i="79"/>
  <c r="AA681" i="79"/>
  <c r="Z681" i="79"/>
  <c r="Y681" i="79"/>
  <c r="AL678" i="79"/>
  <c r="AK678" i="79"/>
  <c r="AJ678" i="79"/>
  <c r="AI678" i="79"/>
  <c r="AH678" i="79"/>
  <c r="AG678" i="79"/>
  <c r="AF678" i="79"/>
  <c r="AE678" i="79"/>
  <c r="AD678" i="79"/>
  <c r="AC678" i="79"/>
  <c r="AB678" i="79"/>
  <c r="AA678" i="79"/>
  <c r="Z678" i="79"/>
  <c r="AL675" i="79"/>
  <c r="AK675" i="79"/>
  <c r="AJ675" i="79"/>
  <c r="AI675" i="79"/>
  <c r="AH675" i="79"/>
  <c r="AG675" i="79"/>
  <c r="AF675" i="79"/>
  <c r="AE675" i="79"/>
  <c r="AD675" i="79"/>
  <c r="AC675" i="79"/>
  <c r="AB675" i="79"/>
  <c r="AA675" i="79"/>
  <c r="Z675" i="79"/>
  <c r="Y675" i="79"/>
  <c r="AL672" i="79"/>
  <c r="AK672" i="79"/>
  <c r="AJ672" i="79"/>
  <c r="AI672" i="79"/>
  <c r="AH672" i="79"/>
  <c r="AG672" i="79"/>
  <c r="AF672" i="79"/>
  <c r="AE672" i="79"/>
  <c r="AD672" i="79"/>
  <c r="AC672" i="79"/>
  <c r="AB672" i="79"/>
  <c r="AA672" i="79"/>
  <c r="Z672" i="79"/>
  <c r="Y672" i="79"/>
  <c r="AL669" i="79"/>
  <c r="AK669" i="79"/>
  <c r="AJ669" i="79"/>
  <c r="AI669" i="79"/>
  <c r="AH669" i="79"/>
  <c r="AG669" i="79"/>
  <c r="AF669" i="79"/>
  <c r="AE669" i="79"/>
  <c r="AD669" i="79"/>
  <c r="AC669" i="79"/>
  <c r="AB669" i="79"/>
  <c r="AA669" i="79"/>
  <c r="Z669" i="79"/>
  <c r="Y669" i="79"/>
  <c r="AL665" i="79"/>
  <c r="AK665" i="79"/>
  <c r="AJ665" i="79"/>
  <c r="AI665" i="79"/>
  <c r="AH665" i="79"/>
  <c r="AG665" i="79"/>
  <c r="AF665" i="79"/>
  <c r="AE665" i="79"/>
  <c r="AD665" i="79"/>
  <c r="AC665" i="79"/>
  <c r="AB665" i="79"/>
  <c r="AA665" i="79"/>
  <c r="Z665" i="79"/>
  <c r="Y665" i="79"/>
  <c r="AL662" i="79"/>
  <c r="AK662" i="79"/>
  <c r="AJ662" i="79"/>
  <c r="AI662" i="79"/>
  <c r="AH662" i="79"/>
  <c r="AG662" i="79"/>
  <c r="AF662" i="79"/>
  <c r="AE662" i="79"/>
  <c r="AD662" i="79"/>
  <c r="AC662" i="79"/>
  <c r="AB662" i="79"/>
  <c r="AA662" i="79"/>
  <c r="Z662" i="79"/>
  <c r="Y662" i="79"/>
  <c r="AL659" i="79"/>
  <c r="AK659" i="79"/>
  <c r="AJ659" i="79"/>
  <c r="AI659" i="79"/>
  <c r="AH659" i="79"/>
  <c r="AG659" i="79"/>
  <c r="AF659" i="79"/>
  <c r="AE659" i="79"/>
  <c r="AD659" i="79"/>
  <c r="AC659" i="79"/>
  <c r="AB659" i="79"/>
  <c r="AA659" i="79"/>
  <c r="Z659" i="79"/>
  <c r="Y659" i="79"/>
  <c r="AL656" i="79"/>
  <c r="AK656" i="79"/>
  <c r="AJ656" i="79"/>
  <c r="AI656" i="79"/>
  <c r="AH656" i="79"/>
  <c r="AG656" i="79"/>
  <c r="AF656" i="79"/>
  <c r="AE656" i="79"/>
  <c r="AD656" i="79"/>
  <c r="AC656" i="79"/>
  <c r="AB656" i="79"/>
  <c r="AA656" i="79"/>
  <c r="Z656" i="79"/>
  <c r="Y656" i="79"/>
  <c r="AL631" i="79"/>
  <c r="AK631" i="79"/>
  <c r="AJ631" i="79"/>
  <c r="AI631" i="79"/>
  <c r="AH631" i="79"/>
  <c r="AG631" i="79"/>
  <c r="AF631" i="79"/>
  <c r="AE631" i="79"/>
  <c r="AD631" i="79"/>
  <c r="AC631" i="79"/>
  <c r="AB631" i="79"/>
  <c r="AA631" i="79"/>
  <c r="Z631" i="79"/>
  <c r="AL627" i="79"/>
  <c r="AK627" i="79"/>
  <c r="AJ627" i="79"/>
  <c r="AI627" i="79"/>
  <c r="AH627" i="79"/>
  <c r="AG627" i="79"/>
  <c r="AF627" i="79"/>
  <c r="AE627" i="79"/>
  <c r="AD627" i="79"/>
  <c r="AC627" i="79"/>
  <c r="AB627" i="79"/>
  <c r="AA627" i="79"/>
  <c r="Z627" i="79"/>
  <c r="Y627" i="79"/>
  <c r="AL624" i="79"/>
  <c r="AK624" i="79"/>
  <c r="AJ624" i="79"/>
  <c r="AI624" i="79"/>
  <c r="AH624" i="79"/>
  <c r="AG624" i="79"/>
  <c r="AF624" i="79"/>
  <c r="AE624" i="79"/>
  <c r="AD624" i="79"/>
  <c r="AC624" i="79"/>
  <c r="AB624" i="79"/>
  <c r="AA624" i="79"/>
  <c r="Z624" i="79"/>
  <c r="Y624" i="79"/>
  <c r="AL621" i="79"/>
  <c r="AK621" i="79"/>
  <c r="AJ621" i="79"/>
  <c r="AI621" i="79"/>
  <c r="AH621" i="79"/>
  <c r="AG621" i="79"/>
  <c r="AF621" i="79"/>
  <c r="AE621" i="79"/>
  <c r="AD621" i="79"/>
  <c r="AC621" i="79"/>
  <c r="AB621" i="79"/>
  <c r="AA621" i="79"/>
  <c r="Z621" i="79"/>
  <c r="Y621" i="79"/>
  <c r="AL617" i="79"/>
  <c r="AK617" i="79"/>
  <c r="AJ617" i="79"/>
  <c r="AI617" i="79"/>
  <c r="AH617" i="79"/>
  <c r="AG617" i="79"/>
  <c r="AF617" i="79"/>
  <c r="AE617" i="79"/>
  <c r="AD617" i="79"/>
  <c r="AC617" i="79"/>
  <c r="AB617" i="79"/>
  <c r="AA617" i="79"/>
  <c r="Z617" i="79"/>
  <c r="AL614" i="79"/>
  <c r="AK614" i="79"/>
  <c r="AJ614" i="79"/>
  <c r="AI614" i="79"/>
  <c r="AH614" i="79"/>
  <c r="AG614" i="79"/>
  <c r="AF614" i="79"/>
  <c r="AE614" i="79"/>
  <c r="AD614" i="79"/>
  <c r="AC614" i="79"/>
  <c r="AB614" i="79"/>
  <c r="AA614" i="79"/>
  <c r="Z614" i="79"/>
  <c r="Y614" i="79"/>
  <c r="AL611" i="79"/>
  <c r="AK611" i="79"/>
  <c r="AJ611" i="79"/>
  <c r="AI611" i="79"/>
  <c r="AH611" i="79"/>
  <c r="AG611" i="79"/>
  <c r="AF611" i="79"/>
  <c r="AE611" i="79"/>
  <c r="AD611" i="79"/>
  <c r="AC611" i="79"/>
  <c r="AB611" i="79"/>
  <c r="AA611" i="79"/>
  <c r="Z611" i="79"/>
  <c r="Y611" i="79"/>
  <c r="AL608" i="79"/>
  <c r="AK608" i="79"/>
  <c r="AJ608" i="79"/>
  <c r="AI608" i="79"/>
  <c r="AH608" i="79"/>
  <c r="AG608" i="79"/>
  <c r="AF608" i="79"/>
  <c r="AE608" i="79"/>
  <c r="AD608" i="79"/>
  <c r="AC608" i="79"/>
  <c r="AB608" i="79"/>
  <c r="AA608" i="79"/>
  <c r="Z608" i="79"/>
  <c r="AL605" i="79"/>
  <c r="AK605" i="79"/>
  <c r="AJ605" i="79"/>
  <c r="AI605" i="79"/>
  <c r="AH605" i="79"/>
  <c r="AG605" i="79"/>
  <c r="AF605" i="79"/>
  <c r="AE605" i="79"/>
  <c r="AD605" i="79"/>
  <c r="AC605" i="79"/>
  <c r="AB605" i="79"/>
  <c r="AA605" i="79"/>
  <c r="Z605" i="79"/>
  <c r="Y605" i="79"/>
  <c r="AL601" i="79"/>
  <c r="AK601" i="79"/>
  <c r="AJ601" i="79"/>
  <c r="AI601" i="79"/>
  <c r="AH601" i="79"/>
  <c r="AG601" i="79"/>
  <c r="AF601" i="79"/>
  <c r="AE601" i="79"/>
  <c r="AD601" i="79"/>
  <c r="AC601" i="79"/>
  <c r="AB601" i="79"/>
  <c r="AA601" i="79"/>
  <c r="Z601" i="79"/>
  <c r="Y601" i="79"/>
  <c r="AL598" i="79"/>
  <c r="AK598" i="79"/>
  <c r="AJ598" i="79"/>
  <c r="AI598" i="79"/>
  <c r="AH598" i="79"/>
  <c r="AG598" i="79"/>
  <c r="AF598" i="79"/>
  <c r="AE598" i="79"/>
  <c r="AD598" i="79"/>
  <c r="AC598" i="79"/>
  <c r="AB598" i="79"/>
  <c r="AA598" i="79"/>
  <c r="Z598" i="79"/>
  <c r="Y598" i="79"/>
  <c r="AL595" i="79"/>
  <c r="AK595" i="79"/>
  <c r="AJ595" i="79"/>
  <c r="AI595" i="79"/>
  <c r="AH595" i="79"/>
  <c r="AG595" i="79"/>
  <c r="AF595" i="79"/>
  <c r="AE595" i="79"/>
  <c r="AD595" i="79"/>
  <c r="AC595" i="79"/>
  <c r="AB595" i="79"/>
  <c r="AA595" i="79"/>
  <c r="Z595" i="79"/>
  <c r="Y595" i="79"/>
  <c r="AL592" i="79"/>
  <c r="AK592" i="79"/>
  <c r="AJ592" i="79"/>
  <c r="AI592" i="79"/>
  <c r="AH592" i="79"/>
  <c r="AG592" i="79"/>
  <c r="AF592" i="79"/>
  <c r="AE592" i="79"/>
  <c r="AD592" i="79"/>
  <c r="AC592" i="79"/>
  <c r="AB592" i="79"/>
  <c r="AA592" i="79"/>
  <c r="Z592" i="79"/>
  <c r="Y592" i="79"/>
  <c r="AL589" i="79"/>
  <c r="AK589" i="79"/>
  <c r="AJ589" i="79"/>
  <c r="AI589" i="79"/>
  <c r="AH589" i="79"/>
  <c r="AG589" i="79"/>
  <c r="AF589" i="79"/>
  <c r="AE589" i="79"/>
  <c r="AD589" i="79"/>
  <c r="AC589" i="79"/>
  <c r="AB589" i="79"/>
  <c r="AA589" i="79"/>
  <c r="Z589" i="79"/>
  <c r="Y589" i="79"/>
  <c r="AL560" i="79"/>
  <c r="AK560" i="79"/>
  <c r="AJ560" i="79"/>
  <c r="AI560" i="79"/>
  <c r="AH560" i="79"/>
  <c r="AG560" i="79"/>
  <c r="AF560" i="79"/>
  <c r="AE560" i="79"/>
  <c r="AD560" i="79"/>
  <c r="AC560" i="79"/>
  <c r="AB560" i="79"/>
  <c r="AA560" i="79"/>
  <c r="Z560" i="79"/>
  <c r="Y560" i="79"/>
  <c r="AL557" i="79"/>
  <c r="AK557" i="79"/>
  <c r="AJ557" i="79"/>
  <c r="AI557" i="79"/>
  <c r="AH557" i="79"/>
  <c r="AG557" i="79"/>
  <c r="AF557" i="79"/>
  <c r="AE557" i="79"/>
  <c r="AD557" i="79"/>
  <c r="AC557" i="79"/>
  <c r="AB557" i="79"/>
  <c r="AA557" i="79"/>
  <c r="Z557" i="79"/>
  <c r="Y557" i="79"/>
  <c r="AL554" i="79"/>
  <c r="AK554" i="79"/>
  <c r="AJ554" i="79"/>
  <c r="AI554" i="79"/>
  <c r="AH554" i="79"/>
  <c r="AG554" i="79"/>
  <c r="AF554" i="79"/>
  <c r="AE554" i="79"/>
  <c r="AD554" i="79"/>
  <c r="AC554" i="79"/>
  <c r="AB554" i="79"/>
  <c r="AA554" i="79"/>
  <c r="Z554" i="79"/>
  <c r="Y554" i="79"/>
  <c r="AL551" i="79"/>
  <c r="AK551" i="79"/>
  <c r="AJ551" i="79"/>
  <c r="AI551" i="79"/>
  <c r="AH551" i="79"/>
  <c r="AG551" i="79"/>
  <c r="AF551" i="79"/>
  <c r="AE551" i="79"/>
  <c r="AD551" i="79"/>
  <c r="AC551" i="79"/>
  <c r="AB551" i="79"/>
  <c r="AA551" i="79"/>
  <c r="Z551" i="79"/>
  <c r="Y551" i="79"/>
  <c r="AL548" i="79"/>
  <c r="AK548" i="79"/>
  <c r="AJ548" i="79"/>
  <c r="AI548" i="79"/>
  <c r="AH548" i="79"/>
  <c r="AG548" i="79"/>
  <c r="AF548" i="79"/>
  <c r="AE548" i="79"/>
  <c r="AD548" i="79"/>
  <c r="AC548" i="79"/>
  <c r="AB548" i="79"/>
  <c r="AA548" i="79"/>
  <c r="Z548" i="79"/>
  <c r="Y548" i="79"/>
  <c r="AL545" i="79"/>
  <c r="AK545" i="79"/>
  <c r="AJ545" i="79"/>
  <c r="AI545" i="79"/>
  <c r="AH545" i="79"/>
  <c r="AG545" i="79"/>
  <c r="AF545" i="79"/>
  <c r="AE545" i="79"/>
  <c r="AD545" i="79"/>
  <c r="AC545" i="79"/>
  <c r="AB545" i="79"/>
  <c r="AA545" i="79"/>
  <c r="Z545" i="79"/>
  <c r="Y545" i="79"/>
  <c r="AL542" i="79"/>
  <c r="AK542" i="79"/>
  <c r="AJ542" i="79"/>
  <c r="AI542" i="79"/>
  <c r="AH542" i="79"/>
  <c r="AG542" i="79"/>
  <c r="AF542" i="79"/>
  <c r="AE542" i="79"/>
  <c r="AD542" i="79"/>
  <c r="AC542" i="79"/>
  <c r="AB542" i="79"/>
  <c r="AA542" i="79"/>
  <c r="Z542" i="79"/>
  <c r="Y542" i="79"/>
  <c r="AL539" i="79"/>
  <c r="AK539" i="79"/>
  <c r="AJ539" i="79"/>
  <c r="AI539" i="79"/>
  <c r="AH539" i="79"/>
  <c r="AG539" i="79"/>
  <c r="AF539" i="79"/>
  <c r="AE539" i="79"/>
  <c r="AD539" i="79"/>
  <c r="AC539" i="79"/>
  <c r="AB539" i="79"/>
  <c r="AA539" i="79"/>
  <c r="Z539" i="79"/>
  <c r="Y539" i="79"/>
  <c r="AL536" i="79"/>
  <c r="AK536" i="79"/>
  <c r="AJ536" i="79"/>
  <c r="AI536" i="79"/>
  <c r="AH536" i="79"/>
  <c r="AG536" i="79"/>
  <c r="AF536" i="79"/>
  <c r="AE536" i="79"/>
  <c r="AD536" i="79"/>
  <c r="AC536" i="79"/>
  <c r="AB536" i="79"/>
  <c r="AA536" i="79"/>
  <c r="Z536" i="79"/>
  <c r="Y536" i="79"/>
  <c r="AL533" i="79"/>
  <c r="AK533" i="79"/>
  <c r="AJ533" i="79"/>
  <c r="AI533" i="79"/>
  <c r="AH533" i="79"/>
  <c r="AG533" i="79"/>
  <c r="AF533" i="79"/>
  <c r="AE533" i="79"/>
  <c r="AD533" i="79"/>
  <c r="AC533" i="79"/>
  <c r="AB533" i="79"/>
  <c r="AA533" i="79"/>
  <c r="Z533" i="79"/>
  <c r="Y533" i="79"/>
  <c r="AL530" i="79"/>
  <c r="AK530" i="79"/>
  <c r="AJ530" i="79"/>
  <c r="AI530" i="79"/>
  <c r="AH530" i="79"/>
  <c r="AG530" i="79"/>
  <c r="AF530" i="79"/>
  <c r="AE530" i="79"/>
  <c r="AD530" i="79"/>
  <c r="AC530" i="79"/>
  <c r="AB530" i="79"/>
  <c r="AA530" i="79"/>
  <c r="Z530" i="79"/>
  <c r="Y530" i="79"/>
  <c r="AL527" i="79"/>
  <c r="AK527" i="79"/>
  <c r="AJ527" i="79"/>
  <c r="AI527" i="79"/>
  <c r="AH527" i="79"/>
  <c r="AG527" i="79"/>
  <c r="AF527" i="79"/>
  <c r="AE527" i="79"/>
  <c r="AD527" i="79"/>
  <c r="AC527" i="79"/>
  <c r="AB527" i="79"/>
  <c r="AA527" i="79"/>
  <c r="Z527" i="79"/>
  <c r="Y527" i="79"/>
  <c r="AL524" i="79"/>
  <c r="AK524" i="79"/>
  <c r="AJ524" i="79"/>
  <c r="AI524" i="79"/>
  <c r="AH524" i="79"/>
  <c r="AG524" i="79"/>
  <c r="AF524" i="79"/>
  <c r="AE524" i="79"/>
  <c r="AD524" i="79"/>
  <c r="AC524" i="79"/>
  <c r="AB524" i="79"/>
  <c r="AA524" i="79"/>
  <c r="Z524" i="79"/>
  <c r="Y524" i="79"/>
  <c r="AL521" i="79"/>
  <c r="AK521" i="79"/>
  <c r="AJ521" i="79"/>
  <c r="AI521" i="79"/>
  <c r="AH521" i="79"/>
  <c r="AG521" i="79"/>
  <c r="AF521" i="79"/>
  <c r="AE521" i="79"/>
  <c r="AD521" i="79"/>
  <c r="AC521" i="79"/>
  <c r="AB521" i="79"/>
  <c r="AA521" i="79"/>
  <c r="Z521" i="79"/>
  <c r="AL517" i="79"/>
  <c r="AK517" i="79"/>
  <c r="AJ517" i="79"/>
  <c r="AI517" i="79"/>
  <c r="AH517" i="79"/>
  <c r="AG517" i="79"/>
  <c r="AF517" i="79"/>
  <c r="AE517" i="79"/>
  <c r="AD517" i="79"/>
  <c r="AC517" i="79"/>
  <c r="AB517" i="79"/>
  <c r="AA517" i="79"/>
  <c r="Z517" i="79"/>
  <c r="Y517" i="79"/>
  <c r="AL514" i="79"/>
  <c r="AK514" i="79"/>
  <c r="AJ514" i="79"/>
  <c r="AI514" i="79"/>
  <c r="AH514" i="79"/>
  <c r="AG514" i="79"/>
  <c r="AF514" i="79"/>
  <c r="AE514" i="79"/>
  <c r="AD514" i="79"/>
  <c r="AC514" i="79"/>
  <c r="AB514" i="79"/>
  <c r="AA514" i="79"/>
  <c r="Z514" i="79"/>
  <c r="Y514" i="79"/>
  <c r="AL511" i="79"/>
  <c r="AK511" i="79"/>
  <c r="AJ511" i="79"/>
  <c r="AI511" i="79"/>
  <c r="AH511" i="79"/>
  <c r="AG511" i="79"/>
  <c r="AF511" i="79"/>
  <c r="AE511" i="79"/>
  <c r="AD511" i="79"/>
  <c r="AC511" i="79"/>
  <c r="AB511" i="79"/>
  <c r="AA511" i="79"/>
  <c r="Z511" i="79"/>
  <c r="Y511" i="79"/>
  <c r="AL507" i="79"/>
  <c r="AK507" i="79"/>
  <c r="AJ507" i="79"/>
  <c r="AI507" i="79"/>
  <c r="AH507" i="79"/>
  <c r="AG507" i="79"/>
  <c r="AF507" i="79"/>
  <c r="AE507" i="79"/>
  <c r="AD507" i="79"/>
  <c r="AC507" i="79"/>
  <c r="AB507" i="79"/>
  <c r="AA507" i="79"/>
  <c r="Z507" i="79"/>
  <c r="Y507" i="79"/>
  <c r="AL504" i="79"/>
  <c r="AK504" i="79"/>
  <c r="AJ504" i="79"/>
  <c r="AI504" i="79"/>
  <c r="AH504" i="79"/>
  <c r="AG504" i="79"/>
  <c r="AF504" i="79"/>
  <c r="AE504" i="79"/>
  <c r="AD504" i="79"/>
  <c r="AC504" i="79"/>
  <c r="AB504" i="79"/>
  <c r="AA504" i="79"/>
  <c r="Z504" i="79"/>
  <c r="Y504" i="79"/>
  <c r="AL501" i="79"/>
  <c r="AK501" i="79"/>
  <c r="AJ501" i="79"/>
  <c r="AI501" i="79"/>
  <c r="AH501" i="79"/>
  <c r="AG501" i="79"/>
  <c r="AF501" i="79"/>
  <c r="AE501" i="79"/>
  <c r="AD501" i="79"/>
  <c r="AC501" i="79"/>
  <c r="AB501" i="79"/>
  <c r="AA501" i="79"/>
  <c r="Z501" i="79"/>
  <c r="Y501" i="79"/>
  <c r="AL498" i="79"/>
  <c r="AK498" i="79"/>
  <c r="AJ498" i="79"/>
  <c r="AI498" i="79"/>
  <c r="AH498" i="79"/>
  <c r="AG498" i="79"/>
  <c r="AF498" i="79"/>
  <c r="AE498" i="79"/>
  <c r="AD498" i="79"/>
  <c r="AC498" i="79"/>
  <c r="AB498" i="79"/>
  <c r="AA498" i="79"/>
  <c r="Z498" i="79"/>
  <c r="Y498" i="79"/>
  <c r="AL495" i="79"/>
  <c r="AK495" i="79"/>
  <c r="AJ495" i="79"/>
  <c r="AI495" i="79"/>
  <c r="AH495" i="79"/>
  <c r="AG495" i="79"/>
  <c r="AF495" i="79"/>
  <c r="AE495" i="79"/>
  <c r="AD495" i="79"/>
  <c r="AC495" i="79"/>
  <c r="AB495" i="79"/>
  <c r="AA495" i="79"/>
  <c r="Z495" i="79"/>
  <c r="Y495" i="79"/>
  <c r="AL492" i="79"/>
  <c r="AK492" i="79"/>
  <c r="AJ492" i="79"/>
  <c r="AI492" i="79"/>
  <c r="AH492" i="79"/>
  <c r="AG492" i="79"/>
  <c r="AF492" i="79"/>
  <c r="AE492" i="79"/>
  <c r="AD492" i="79"/>
  <c r="AC492" i="79"/>
  <c r="AB492" i="79"/>
  <c r="AA492" i="79"/>
  <c r="Z492" i="79"/>
  <c r="Y492" i="79"/>
  <c r="AL489" i="79"/>
  <c r="AK489" i="79"/>
  <c r="AJ489" i="79"/>
  <c r="AI489" i="79"/>
  <c r="AH489" i="79"/>
  <c r="AG489" i="79"/>
  <c r="AF489" i="79"/>
  <c r="AE489" i="79"/>
  <c r="AD489" i="79"/>
  <c r="AC489" i="79"/>
  <c r="AB489" i="79"/>
  <c r="AA489" i="79"/>
  <c r="Z489" i="79"/>
  <c r="Y489" i="79"/>
  <c r="AL486" i="79"/>
  <c r="AK486" i="79"/>
  <c r="AJ486" i="79"/>
  <c r="AI486" i="79"/>
  <c r="AH486" i="79"/>
  <c r="AG486" i="79"/>
  <c r="AF486" i="79"/>
  <c r="AE486" i="79"/>
  <c r="AD486" i="79"/>
  <c r="AC486" i="79"/>
  <c r="AB486" i="79"/>
  <c r="AA486" i="79"/>
  <c r="Z486" i="79"/>
  <c r="Y486" i="79"/>
  <c r="AL482" i="79"/>
  <c r="AK482" i="79"/>
  <c r="AJ482" i="79"/>
  <c r="AI482" i="79"/>
  <c r="AH482" i="79"/>
  <c r="AG482" i="79"/>
  <c r="AF482" i="79"/>
  <c r="AE482" i="79"/>
  <c r="AD482" i="79"/>
  <c r="AC482" i="79"/>
  <c r="AB482" i="79"/>
  <c r="AA482" i="79"/>
  <c r="Z482" i="79"/>
  <c r="Y482" i="79"/>
  <c r="AL479" i="79"/>
  <c r="AK479" i="79"/>
  <c r="AJ479" i="79"/>
  <c r="AI479" i="79"/>
  <c r="AH479" i="79"/>
  <c r="AG479" i="79"/>
  <c r="AF479" i="79"/>
  <c r="AE479" i="79"/>
  <c r="AD479" i="79"/>
  <c r="AC479" i="79"/>
  <c r="AB479" i="79"/>
  <c r="AA479" i="79"/>
  <c r="Z479" i="79"/>
  <c r="Y479" i="79"/>
  <c r="AL476" i="79"/>
  <c r="AK476" i="79"/>
  <c r="AJ476" i="79"/>
  <c r="AI476" i="79"/>
  <c r="AH476" i="79"/>
  <c r="AG476" i="79"/>
  <c r="AF476" i="79"/>
  <c r="AE476" i="79"/>
  <c r="AD476" i="79"/>
  <c r="AC476" i="79"/>
  <c r="AB476" i="79"/>
  <c r="AA476" i="79"/>
  <c r="Z476" i="79"/>
  <c r="Y476" i="79"/>
  <c r="AL473" i="79"/>
  <c r="AK473" i="79"/>
  <c r="AJ473" i="79"/>
  <c r="AI473" i="79"/>
  <c r="AH473" i="79"/>
  <c r="AG473" i="79"/>
  <c r="AF473" i="79"/>
  <c r="AE473" i="79"/>
  <c r="AD473" i="79"/>
  <c r="AC473" i="79"/>
  <c r="AB473" i="79"/>
  <c r="AA473" i="79"/>
  <c r="Z473" i="79"/>
  <c r="Y473" i="79"/>
  <c r="AL448" i="79"/>
  <c r="AK448" i="79"/>
  <c r="AJ448" i="79"/>
  <c r="AI448" i="79"/>
  <c r="AH448" i="79"/>
  <c r="AG448" i="79"/>
  <c r="AF448" i="79"/>
  <c r="AE448" i="79"/>
  <c r="AD448" i="79"/>
  <c r="AC448" i="79"/>
  <c r="AB448" i="79"/>
  <c r="AA448" i="79"/>
  <c r="Z448" i="79"/>
  <c r="AL444" i="79"/>
  <c r="AK444" i="79"/>
  <c r="AJ444" i="79"/>
  <c r="AI444" i="79"/>
  <c r="AH444" i="79"/>
  <c r="AG444" i="79"/>
  <c r="AF444" i="79"/>
  <c r="AE444" i="79"/>
  <c r="AD444" i="79"/>
  <c r="AC444" i="79"/>
  <c r="AB444" i="79"/>
  <c r="AA444" i="79"/>
  <c r="Z444" i="79"/>
  <c r="Y444" i="79"/>
  <c r="AL441" i="79"/>
  <c r="AK441" i="79"/>
  <c r="AJ441" i="79"/>
  <c r="AI441" i="79"/>
  <c r="AH441" i="79"/>
  <c r="AG441" i="79"/>
  <c r="AF441" i="79"/>
  <c r="AE441" i="79"/>
  <c r="AD441" i="79"/>
  <c r="AC441" i="79"/>
  <c r="AB441" i="79"/>
  <c r="AA441" i="79"/>
  <c r="Z441" i="79"/>
  <c r="Y441" i="79"/>
  <c r="AL438" i="79"/>
  <c r="AK438" i="79"/>
  <c r="AJ438" i="79"/>
  <c r="AI438" i="79"/>
  <c r="AH438" i="79"/>
  <c r="AG438" i="79"/>
  <c r="AF438" i="79"/>
  <c r="AE438" i="79"/>
  <c r="AD438" i="79"/>
  <c r="AC438" i="79"/>
  <c r="AB438" i="79"/>
  <c r="AA438" i="79"/>
  <c r="Z438" i="79"/>
  <c r="Y438" i="79"/>
  <c r="AL434" i="79"/>
  <c r="AK434" i="79"/>
  <c r="AJ434" i="79"/>
  <c r="AI434" i="79"/>
  <c r="AH434" i="79"/>
  <c r="AG434" i="79"/>
  <c r="AF434" i="79"/>
  <c r="AE434" i="79"/>
  <c r="AD434" i="79"/>
  <c r="AC434" i="79"/>
  <c r="AB434" i="79"/>
  <c r="AA434" i="79"/>
  <c r="Z434" i="79"/>
  <c r="Y434" i="79"/>
  <c r="AL431" i="79"/>
  <c r="AK431" i="79"/>
  <c r="AJ431" i="79"/>
  <c r="AI431" i="79"/>
  <c r="AH431" i="79"/>
  <c r="AG431" i="79"/>
  <c r="AF431" i="79"/>
  <c r="AE431" i="79"/>
  <c r="AD431" i="79"/>
  <c r="AC431" i="79"/>
  <c r="AB431" i="79"/>
  <c r="AA431" i="79"/>
  <c r="Z431" i="79"/>
  <c r="Y431" i="79"/>
  <c r="AL428" i="79"/>
  <c r="AK428" i="79"/>
  <c r="AJ428" i="79"/>
  <c r="AI428" i="79"/>
  <c r="AH428" i="79"/>
  <c r="AG428" i="79"/>
  <c r="AF428" i="79"/>
  <c r="AE428" i="79"/>
  <c r="AD428" i="79"/>
  <c r="AC428" i="79"/>
  <c r="AB428" i="79"/>
  <c r="AA428" i="79"/>
  <c r="Z428" i="79"/>
  <c r="Y428" i="79"/>
  <c r="AL425" i="79"/>
  <c r="AK425" i="79"/>
  <c r="AJ425" i="79"/>
  <c r="AI425" i="79"/>
  <c r="AH425" i="79"/>
  <c r="AG425" i="79"/>
  <c r="AF425" i="79"/>
  <c r="AE425" i="79"/>
  <c r="AD425" i="79"/>
  <c r="AC425" i="79"/>
  <c r="AB425" i="79"/>
  <c r="AA425" i="79"/>
  <c r="Z425" i="79"/>
  <c r="Y425" i="79"/>
  <c r="AL422" i="79"/>
  <c r="AK422" i="79"/>
  <c r="AJ422" i="79"/>
  <c r="AI422" i="79"/>
  <c r="AH422" i="79"/>
  <c r="AG422" i="79"/>
  <c r="AF422" i="79"/>
  <c r="AE422" i="79"/>
  <c r="AD422" i="79"/>
  <c r="AC422" i="79"/>
  <c r="AB422" i="79"/>
  <c r="AA422" i="79"/>
  <c r="Z422" i="79"/>
  <c r="Y422" i="79"/>
  <c r="AL418" i="79"/>
  <c r="AK418" i="79"/>
  <c r="AJ418" i="79"/>
  <c r="AI418" i="79"/>
  <c r="AH418" i="79"/>
  <c r="AG418" i="79"/>
  <c r="AF418" i="79"/>
  <c r="AE418" i="79"/>
  <c r="AD418" i="79"/>
  <c r="AC418" i="79"/>
  <c r="AB418" i="79"/>
  <c r="AA418" i="79"/>
  <c r="Z418" i="79"/>
  <c r="Y418" i="79"/>
  <c r="AL415" i="79"/>
  <c r="AK415" i="79"/>
  <c r="AJ415" i="79"/>
  <c r="AI415" i="79"/>
  <c r="AH415" i="79"/>
  <c r="AG415" i="79"/>
  <c r="AF415" i="79"/>
  <c r="AE415" i="79"/>
  <c r="AD415" i="79"/>
  <c r="AC415" i="79"/>
  <c r="AB415" i="79"/>
  <c r="AA415" i="79"/>
  <c r="Z415" i="79"/>
  <c r="Y415" i="79"/>
  <c r="AL412" i="79"/>
  <c r="AK412" i="79"/>
  <c r="AJ412" i="79"/>
  <c r="AI412" i="79"/>
  <c r="AH412" i="79"/>
  <c r="AG412" i="79"/>
  <c r="AF412" i="79"/>
  <c r="AE412" i="79"/>
  <c r="AD412" i="79"/>
  <c r="AC412" i="79"/>
  <c r="AB412" i="79"/>
  <c r="AA412" i="79"/>
  <c r="Z412" i="79"/>
  <c r="Y412" i="79"/>
  <c r="AL409" i="79"/>
  <c r="AK409" i="79"/>
  <c r="AJ409" i="79"/>
  <c r="AI409" i="79"/>
  <c r="AH409" i="79"/>
  <c r="AG409" i="79"/>
  <c r="AF409" i="79"/>
  <c r="AE409" i="79"/>
  <c r="AD409" i="79"/>
  <c r="AC409" i="79"/>
  <c r="AB409" i="79"/>
  <c r="AA409" i="79"/>
  <c r="Z409" i="79"/>
  <c r="Y409" i="79"/>
  <c r="AL406" i="79"/>
  <c r="AK406" i="79"/>
  <c r="AJ406" i="79"/>
  <c r="AI406" i="79"/>
  <c r="AH406" i="79"/>
  <c r="AG406" i="79"/>
  <c r="AF406" i="79"/>
  <c r="AE406" i="79"/>
  <c r="AD406" i="79"/>
  <c r="AC406" i="79"/>
  <c r="AB406" i="79"/>
  <c r="AA406" i="79"/>
  <c r="Z406" i="79"/>
  <c r="Z577" i="79" s="1"/>
  <c r="Y406" i="79"/>
  <c r="AL377" i="79"/>
  <c r="AK377" i="79"/>
  <c r="AJ377" i="79"/>
  <c r="AI377" i="79"/>
  <c r="AH377" i="79"/>
  <c r="AG377" i="79"/>
  <c r="AF377" i="79"/>
  <c r="AE377" i="79"/>
  <c r="AD377" i="79"/>
  <c r="AC377" i="79"/>
  <c r="AB377" i="79"/>
  <c r="AA377" i="79"/>
  <c r="Z377" i="79"/>
  <c r="AL374" i="79"/>
  <c r="AK374" i="79"/>
  <c r="AJ374" i="79"/>
  <c r="AI374" i="79"/>
  <c r="AH374" i="79"/>
  <c r="AG374" i="79"/>
  <c r="AF374" i="79"/>
  <c r="AE374" i="79"/>
  <c r="AD374" i="79"/>
  <c r="AC374" i="79"/>
  <c r="AB374" i="79"/>
  <c r="AA374" i="79"/>
  <c r="Z374" i="79"/>
  <c r="Y374" i="79"/>
  <c r="AL371" i="79"/>
  <c r="AK371" i="79"/>
  <c r="AJ371" i="79"/>
  <c r="AI371" i="79"/>
  <c r="AH371" i="79"/>
  <c r="AG371" i="79"/>
  <c r="AF371" i="79"/>
  <c r="AE371" i="79"/>
  <c r="AD371" i="79"/>
  <c r="AC371" i="79"/>
  <c r="AB371" i="79"/>
  <c r="AA371" i="79"/>
  <c r="Z371" i="79"/>
  <c r="AL368" i="79"/>
  <c r="AK368" i="79"/>
  <c r="AJ368" i="79"/>
  <c r="AI368" i="79"/>
  <c r="AH368" i="79"/>
  <c r="AG368" i="79"/>
  <c r="AF368" i="79"/>
  <c r="AE368" i="79"/>
  <c r="AD368" i="79"/>
  <c r="AC368" i="79"/>
  <c r="AB368" i="79"/>
  <c r="AA368" i="79"/>
  <c r="Z368" i="79"/>
  <c r="Y368" i="79"/>
  <c r="AL365" i="79"/>
  <c r="AK365" i="79"/>
  <c r="AJ365" i="79"/>
  <c r="AI365" i="79"/>
  <c r="AH365" i="79"/>
  <c r="AG365" i="79"/>
  <c r="AF365" i="79"/>
  <c r="AE365" i="79"/>
  <c r="AD365" i="79"/>
  <c r="AC365" i="79"/>
  <c r="AB365" i="79"/>
  <c r="AA365" i="79"/>
  <c r="Z365" i="79"/>
  <c r="Y365" i="79"/>
  <c r="AL362" i="79"/>
  <c r="AK362" i="79"/>
  <c r="AJ362" i="79"/>
  <c r="AI362" i="79"/>
  <c r="AH362" i="79"/>
  <c r="AG362" i="79"/>
  <c r="AF362" i="79"/>
  <c r="AE362" i="79"/>
  <c r="AD362" i="79"/>
  <c r="AC362" i="79"/>
  <c r="AB362" i="79"/>
  <c r="AA362" i="79"/>
  <c r="Z362" i="79"/>
  <c r="Y362" i="79"/>
  <c r="AL359" i="79"/>
  <c r="AK359" i="79"/>
  <c r="AJ359" i="79"/>
  <c r="AI359" i="79"/>
  <c r="AH359" i="79"/>
  <c r="AG359" i="79"/>
  <c r="AF359" i="79"/>
  <c r="AE359" i="79"/>
  <c r="AD359" i="79"/>
  <c r="AC359" i="79"/>
  <c r="AB359" i="79"/>
  <c r="AA359" i="79"/>
  <c r="Z359" i="79"/>
  <c r="Y359" i="79"/>
  <c r="AL356" i="79"/>
  <c r="AK356" i="79"/>
  <c r="AJ356" i="79"/>
  <c r="AI356" i="79"/>
  <c r="AH356" i="79"/>
  <c r="AG356" i="79"/>
  <c r="AF356" i="79"/>
  <c r="AE356" i="79"/>
  <c r="AD356" i="79"/>
  <c r="AC356" i="79"/>
  <c r="AB356" i="79"/>
  <c r="AA356" i="79"/>
  <c r="Z356" i="79"/>
  <c r="Y356" i="79"/>
  <c r="AL353" i="79"/>
  <c r="AK353" i="79"/>
  <c r="AJ353" i="79"/>
  <c r="AI353" i="79"/>
  <c r="AH353" i="79"/>
  <c r="AG353" i="79"/>
  <c r="AF353" i="79"/>
  <c r="AE353" i="79"/>
  <c r="AD353" i="79"/>
  <c r="AC353" i="79"/>
  <c r="AB353" i="79"/>
  <c r="AA353" i="79"/>
  <c r="Z353" i="79"/>
  <c r="Y353" i="79"/>
  <c r="AL350" i="79"/>
  <c r="AK350" i="79"/>
  <c r="AJ350" i="79"/>
  <c r="AI350" i="79"/>
  <c r="AH350" i="79"/>
  <c r="AG350" i="79"/>
  <c r="AF350" i="79"/>
  <c r="AE350" i="79"/>
  <c r="AD350" i="79"/>
  <c r="AC350" i="79"/>
  <c r="AB350" i="79"/>
  <c r="AA350" i="79"/>
  <c r="Z350" i="79"/>
  <c r="Y350" i="79"/>
  <c r="AL347" i="79"/>
  <c r="AK347" i="79"/>
  <c r="AJ347" i="79"/>
  <c r="AI347" i="79"/>
  <c r="AH347" i="79"/>
  <c r="AG347" i="79"/>
  <c r="AF347" i="79"/>
  <c r="AE347" i="79"/>
  <c r="AD347" i="79"/>
  <c r="AC347" i="79"/>
  <c r="AB347" i="79"/>
  <c r="AA347" i="79"/>
  <c r="Z347" i="79"/>
  <c r="Y347" i="79"/>
  <c r="AL344" i="79"/>
  <c r="AK344" i="79"/>
  <c r="AJ344" i="79"/>
  <c r="AI344" i="79"/>
  <c r="AH344" i="79"/>
  <c r="AG344" i="79"/>
  <c r="AF344" i="79"/>
  <c r="AE344" i="79"/>
  <c r="AD344" i="79"/>
  <c r="AC344" i="79"/>
  <c r="AB344" i="79"/>
  <c r="AA344" i="79"/>
  <c r="Z344" i="79"/>
  <c r="Y344" i="79"/>
  <c r="AL341" i="79"/>
  <c r="AK341" i="79"/>
  <c r="AJ341" i="79"/>
  <c r="AI341" i="79"/>
  <c r="AH341" i="79"/>
  <c r="AG341" i="79"/>
  <c r="AF341" i="79"/>
  <c r="AE341" i="79"/>
  <c r="AD341" i="79"/>
  <c r="AC341" i="79"/>
  <c r="AB341" i="79"/>
  <c r="AA341" i="79"/>
  <c r="Z341" i="79"/>
  <c r="Y341" i="79"/>
  <c r="AL338" i="79"/>
  <c r="AK338" i="79"/>
  <c r="AJ338" i="79"/>
  <c r="AI338" i="79"/>
  <c r="AH338" i="79"/>
  <c r="AG338" i="79"/>
  <c r="AF338" i="79"/>
  <c r="AE338" i="79"/>
  <c r="AD338" i="79"/>
  <c r="AC338" i="79"/>
  <c r="AB338" i="79"/>
  <c r="AA338" i="79"/>
  <c r="Z338" i="79"/>
  <c r="Y338" i="79"/>
  <c r="AL334" i="79"/>
  <c r="AK334" i="79"/>
  <c r="AJ334" i="79"/>
  <c r="AI334" i="79"/>
  <c r="AH334" i="79"/>
  <c r="AG334" i="79"/>
  <c r="AF334" i="79"/>
  <c r="AE334" i="79"/>
  <c r="AD334" i="79"/>
  <c r="AC334" i="79"/>
  <c r="AB334" i="79"/>
  <c r="AA334" i="79"/>
  <c r="Z334" i="79"/>
  <c r="Y334" i="79"/>
  <c r="AL331" i="79"/>
  <c r="AK331" i="79"/>
  <c r="AJ331" i="79"/>
  <c r="AI331" i="79"/>
  <c r="AH331" i="79"/>
  <c r="AG331" i="79"/>
  <c r="AF331" i="79"/>
  <c r="AE331" i="79"/>
  <c r="AD331" i="79"/>
  <c r="AC331" i="79"/>
  <c r="AB331" i="79"/>
  <c r="AA331" i="79"/>
  <c r="Z331" i="79"/>
  <c r="Y331" i="79"/>
  <c r="AL328" i="79"/>
  <c r="AK328" i="79"/>
  <c r="AJ328" i="79"/>
  <c r="AI328" i="79"/>
  <c r="AH328" i="79"/>
  <c r="AG328" i="79"/>
  <c r="AF328" i="79"/>
  <c r="AE328" i="79"/>
  <c r="AD328" i="79"/>
  <c r="AC328" i="79"/>
  <c r="AB328" i="79"/>
  <c r="AA328" i="79"/>
  <c r="Z328" i="79"/>
  <c r="Y328" i="79"/>
  <c r="AL324" i="79"/>
  <c r="AK324" i="79"/>
  <c r="AJ324" i="79"/>
  <c r="AI324" i="79"/>
  <c r="AH324" i="79"/>
  <c r="AG324" i="79"/>
  <c r="AF324" i="79"/>
  <c r="AE324" i="79"/>
  <c r="AD324" i="79"/>
  <c r="AC324" i="79"/>
  <c r="AB324" i="79"/>
  <c r="AA324" i="79"/>
  <c r="Z324" i="79"/>
  <c r="Y324" i="79"/>
  <c r="AL321" i="79"/>
  <c r="AK321" i="79"/>
  <c r="AJ321" i="79"/>
  <c r="AI321" i="79"/>
  <c r="AH321" i="79"/>
  <c r="AG321" i="79"/>
  <c r="AF321" i="79"/>
  <c r="AE321" i="79"/>
  <c r="AD321" i="79"/>
  <c r="AC321" i="79"/>
  <c r="AB321" i="79"/>
  <c r="AA321" i="79"/>
  <c r="Z321" i="79"/>
  <c r="Y321" i="79"/>
  <c r="AL318" i="79"/>
  <c r="AK318" i="79"/>
  <c r="AJ318" i="79"/>
  <c r="AI318" i="79"/>
  <c r="AH318" i="79"/>
  <c r="AG318" i="79"/>
  <c r="AF318" i="79"/>
  <c r="AE318" i="79"/>
  <c r="AD318" i="79"/>
  <c r="AC318" i="79"/>
  <c r="AB318" i="79"/>
  <c r="AA318" i="79"/>
  <c r="Z318" i="79"/>
  <c r="Y318" i="79"/>
  <c r="AL315" i="79"/>
  <c r="AK315" i="79"/>
  <c r="AJ315" i="79"/>
  <c r="AI315" i="79"/>
  <c r="AH315" i="79"/>
  <c r="AG315" i="79"/>
  <c r="AF315" i="79"/>
  <c r="AE315" i="79"/>
  <c r="AD315" i="79"/>
  <c r="AC315" i="79"/>
  <c r="AB315" i="79"/>
  <c r="AA315" i="79"/>
  <c r="Z315" i="79"/>
  <c r="Y315" i="79"/>
  <c r="AL312" i="79"/>
  <c r="AK312" i="79"/>
  <c r="AJ312" i="79"/>
  <c r="AI312" i="79"/>
  <c r="AH312" i="79"/>
  <c r="AG312" i="79"/>
  <c r="AF312" i="79"/>
  <c r="AE312" i="79"/>
  <c r="AD312" i="79"/>
  <c r="AC312" i="79"/>
  <c r="AB312" i="79"/>
  <c r="AA312" i="79"/>
  <c r="Z312" i="79"/>
  <c r="Y312" i="79"/>
  <c r="AL309" i="79"/>
  <c r="AK309" i="79"/>
  <c r="AJ309" i="79"/>
  <c r="AI309" i="79"/>
  <c r="AH309" i="79"/>
  <c r="AG309" i="79"/>
  <c r="AF309" i="79"/>
  <c r="AE309" i="79"/>
  <c r="AD309" i="79"/>
  <c r="AC309" i="79"/>
  <c r="AB309" i="79"/>
  <c r="AA309" i="79"/>
  <c r="Z309" i="79"/>
  <c r="Y309" i="79"/>
  <c r="AL305" i="79"/>
  <c r="AK305" i="79"/>
  <c r="AJ305" i="79"/>
  <c r="AI305" i="79"/>
  <c r="AH305" i="79"/>
  <c r="AG305" i="79"/>
  <c r="AF305" i="79"/>
  <c r="AE305" i="79"/>
  <c r="AD305" i="79"/>
  <c r="AC305" i="79"/>
  <c r="AB305" i="79"/>
  <c r="AA305" i="79"/>
  <c r="AA306" i="79" s="1"/>
  <c r="Z305" i="79"/>
  <c r="Z306" i="79" s="1"/>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1" i="79" l="1"/>
  <c r="Y945" i="79"/>
  <c r="Y268" i="46"/>
  <c r="Y265" i="46"/>
  <c r="Y526" i="46"/>
  <c r="Y395" i="46"/>
  <c r="Y135" i="46"/>
  <c r="E3" i="80"/>
  <c r="E2" i="80"/>
  <c r="P52" i="43" l="1"/>
  <c r="O52" i="43"/>
  <c r="N52" i="43"/>
  <c r="M52" i="43"/>
  <c r="L52" i="43"/>
  <c r="K52" i="43"/>
  <c r="J52" i="43"/>
  <c r="I52" i="43"/>
  <c r="H52" i="43"/>
  <c r="G52" i="43"/>
  <c r="F52" i="43"/>
  <c r="E52" i="43"/>
  <c r="D52" i="43"/>
  <c r="H126" i="43" l="1"/>
  <c r="I126" i="43"/>
  <c r="J126" i="43"/>
  <c r="K126" i="43"/>
  <c r="Y951" i="79"/>
  <c r="Y585" i="79"/>
  <c r="Y218" i="79"/>
  <c r="Y768" i="79"/>
  <c r="Y402" i="79"/>
  <c r="Y35" i="79"/>
  <c r="Z23" i="46"/>
  <c r="AA23" i="46"/>
  <c r="AB23" i="46"/>
  <c r="AC23" i="46"/>
  <c r="AD23" i="46"/>
  <c r="AE23" i="46"/>
  <c r="AF23" i="46"/>
  <c r="AG23" i="46"/>
  <c r="AH23" i="46"/>
  <c r="AI23" i="46"/>
  <c r="AJ23" i="46"/>
  <c r="AK23" i="46"/>
  <c r="AL23" i="46"/>
  <c r="E22" i="45"/>
  <c r="E36" i="45"/>
  <c r="N51" i="46"/>
  <c r="Z138" i="46" l="1"/>
  <c r="Z140" i="46"/>
  <c r="Z142" i="46"/>
  <c r="Z139" i="46"/>
  <c r="Z141" i="46"/>
  <c r="Z143" i="46"/>
  <c r="Y762" i="79"/>
  <c r="Y579" i="79"/>
  <c r="Y577" i="79"/>
  <c r="Y578" i="79"/>
  <c r="Y396"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1" i="79" l="1"/>
  <c r="AM768" i="79"/>
  <c r="AM585" i="79"/>
  <c r="AM402"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3" i="79"/>
  <c r="AF403" i="79"/>
  <c r="AJ586" i="79"/>
  <c r="AF586" i="79"/>
  <c r="AJ769" i="79"/>
  <c r="AF769" i="79"/>
  <c r="AJ952" i="79"/>
  <c r="AF952" i="79"/>
  <c r="K14" i="44"/>
  <c r="K18" i="44" s="1"/>
  <c r="O14" i="44"/>
  <c r="O18" i="44" s="1"/>
  <c r="O29" i="44"/>
  <c r="O33" i="44" s="1"/>
  <c r="O43" i="44"/>
  <c r="AF21" i="46"/>
  <c r="AI149" i="46"/>
  <c r="AI278" i="46"/>
  <c r="AI407" i="46"/>
  <c r="AI36" i="79"/>
  <c r="AI219" i="79"/>
  <c r="AI403" i="79"/>
  <c r="AI586" i="79"/>
  <c r="AI769" i="79"/>
  <c r="AI952" i="79"/>
  <c r="M43" i="44"/>
  <c r="M46" i="44" s="1"/>
  <c r="AL21" i="46"/>
  <c r="AL149" i="46"/>
  <c r="AH149" i="46"/>
  <c r="AL278" i="46"/>
  <c r="AH278" i="46"/>
  <c r="AL407" i="46"/>
  <c r="AH407" i="46"/>
  <c r="AL36" i="79"/>
  <c r="AH36" i="79"/>
  <c r="AL219" i="79"/>
  <c r="AH219" i="79"/>
  <c r="AL403" i="79"/>
  <c r="AH403" i="79"/>
  <c r="AL586" i="79"/>
  <c r="AH586" i="79"/>
  <c r="AL769" i="79"/>
  <c r="AH769" i="79"/>
  <c r="AL952" i="79"/>
  <c r="AH952" i="79"/>
  <c r="N29" i="44"/>
  <c r="N33" i="44" s="1"/>
  <c r="K43" i="44"/>
  <c r="AH21" i="46"/>
  <c r="AK21" i="46"/>
  <c r="AK149" i="46"/>
  <c r="AG149" i="46"/>
  <c r="AK278" i="46"/>
  <c r="AG278" i="46"/>
  <c r="AK407" i="46"/>
  <c r="AG407" i="46"/>
  <c r="AK36" i="79"/>
  <c r="AG36" i="79"/>
  <c r="AK219" i="79"/>
  <c r="AG219" i="79"/>
  <c r="AK403" i="79"/>
  <c r="AG403" i="79"/>
  <c r="AK586" i="79"/>
  <c r="AG586" i="79"/>
  <c r="AK769" i="79"/>
  <c r="AG769" i="79"/>
  <c r="AK952" i="79"/>
  <c r="AK1111" i="79" s="1"/>
  <c r="AG952" i="79"/>
  <c r="K122" i="45"/>
  <c r="AK402" i="79"/>
  <c r="AJ20" i="46"/>
  <c r="AG585" i="79"/>
  <c r="AG148" i="46"/>
  <c r="AK406" i="46"/>
  <c r="AF768" i="79"/>
  <c r="AG35" i="79"/>
  <c r="L13" i="44"/>
  <c r="P13" i="44"/>
  <c r="S14" i="47"/>
  <c r="AF148" i="46"/>
  <c r="AK277" i="46"/>
  <c r="AG406" i="46"/>
  <c r="AF35" i="79"/>
  <c r="AI402" i="79"/>
  <c r="AK768" i="79"/>
  <c r="AJ951" i="79"/>
  <c r="N28" i="44"/>
  <c r="Q14" i="47"/>
  <c r="AI20" i="46"/>
  <c r="AK148" i="46"/>
  <c r="AI277" i="46"/>
  <c r="AK35" i="79"/>
  <c r="AJ218" i="79"/>
  <c r="AG402" i="79"/>
  <c r="AJ768" i="79"/>
  <c r="AF951" i="79"/>
  <c r="O122" i="45"/>
  <c r="U14" i="47"/>
  <c r="AG20" i="46"/>
  <c r="AK20" i="46"/>
  <c r="AJ148" i="46"/>
  <c r="AG277" i="46"/>
  <c r="AJ35" i="79"/>
  <c r="AF218" i="79"/>
  <c r="AK585" i="79"/>
  <c r="AG768" i="79"/>
  <c r="V14" i="47"/>
  <c r="AL406" i="46"/>
  <c r="AH406" i="46"/>
  <c r="AL585" i="79"/>
  <c r="AH585" i="79"/>
  <c r="N13" i="44"/>
  <c r="M122" i="45"/>
  <c r="M28" i="44"/>
  <c r="Q42" i="44"/>
  <c r="R14" i="47"/>
  <c r="AH20" i="46"/>
  <c r="AL277" i="46"/>
  <c r="AH277" i="46"/>
  <c r="AI218" i="79"/>
  <c r="AL402" i="79"/>
  <c r="AH402" i="79"/>
  <c r="AI951" i="79"/>
  <c r="Q28" i="44"/>
  <c r="M42" i="44"/>
  <c r="AI148" i="46"/>
  <c r="AJ406" i="46"/>
  <c r="AF406" i="46"/>
  <c r="AI35" i="79"/>
  <c r="AL218" i="79"/>
  <c r="AH218" i="79"/>
  <c r="AJ585" i="79"/>
  <c r="AF585" i="79"/>
  <c r="AI768" i="79"/>
  <c r="AL951" i="79"/>
  <c r="AH951" i="79"/>
  <c r="T14" i="47"/>
  <c r="P14" i="47"/>
  <c r="AF20" i="46"/>
  <c r="AL20" i="46"/>
  <c r="AL148" i="46"/>
  <c r="AH148" i="46"/>
  <c r="AJ277" i="46"/>
  <c r="AF277" i="46"/>
  <c r="AI406" i="46"/>
  <c r="AL35" i="79"/>
  <c r="AH35" i="79"/>
  <c r="AK218" i="79"/>
  <c r="AG218" i="79"/>
  <c r="AJ402" i="79"/>
  <c r="AF402" i="79"/>
  <c r="AI585" i="79"/>
  <c r="AL768" i="79"/>
  <c r="AH768" i="79"/>
  <c r="AK951" i="79"/>
  <c r="AG951"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L53" i="44" l="1"/>
  <c r="L46" i="44"/>
  <c r="C109" i="45"/>
  <c r="Q46" i="44"/>
  <c r="C102" i="45"/>
  <c r="P46" i="44"/>
  <c r="K53" i="44"/>
  <c r="K46" i="44"/>
  <c r="C95" i="45"/>
  <c r="O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5" i="79"/>
  <c r="AK928" i="79"/>
  <c r="AK579" i="79"/>
  <c r="AK578" i="79"/>
  <c r="AK562" i="79"/>
  <c r="AK577" i="79"/>
  <c r="AK212" i="79"/>
  <c r="AK211" i="79"/>
  <c r="AK195" i="79"/>
  <c r="AK210" i="79"/>
  <c r="AK209" i="79"/>
  <c r="AK208" i="79"/>
  <c r="AK762" i="79"/>
  <c r="AK745" i="79"/>
  <c r="AK761" i="79"/>
  <c r="AK396" i="79"/>
  <c r="AK379"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1" i="79"/>
  <c r="D928" i="79"/>
  <c r="D745" i="79"/>
  <c r="D562" i="79"/>
  <c r="D379" i="79"/>
  <c r="AL379" i="79" l="1"/>
  <c r="AL396" i="79"/>
  <c r="AL578" i="79"/>
  <c r="AL577" i="79"/>
  <c r="AL579" i="79"/>
  <c r="AL562" i="79"/>
  <c r="AL745" i="79"/>
  <c r="AL761" i="79"/>
  <c r="AL762" i="79"/>
  <c r="AL945" i="79"/>
  <c r="AL928" i="79"/>
  <c r="AL1111" i="79"/>
  <c r="AH945" i="79"/>
  <c r="AI945" i="79"/>
  <c r="AF945" i="79"/>
  <c r="AJ945" i="79"/>
  <c r="AG945" i="79"/>
  <c r="AF761" i="79"/>
  <c r="AJ761" i="79"/>
  <c r="AG762" i="79"/>
  <c r="AG761" i="79"/>
  <c r="AI762" i="79"/>
  <c r="AI761" i="79"/>
  <c r="AF762" i="79"/>
  <c r="AJ762" i="79"/>
  <c r="AH762" i="79"/>
  <c r="AH761" i="79"/>
  <c r="AH928" i="79"/>
  <c r="AJ928" i="79"/>
  <c r="AG928" i="79"/>
  <c r="AF928" i="79"/>
  <c r="AI928" i="79"/>
  <c r="AJ1111" i="79"/>
  <c r="AF1111" i="79"/>
  <c r="AG1111" i="79"/>
  <c r="AI1111" i="79"/>
  <c r="AH1111" i="79"/>
  <c r="AJ745" i="79"/>
  <c r="AF745" i="79"/>
  <c r="AG745" i="79"/>
  <c r="AI745" i="79"/>
  <c r="AH745" i="79"/>
  <c r="AH577" i="79"/>
  <c r="AI578" i="79"/>
  <c r="AF579" i="79"/>
  <c r="AJ579" i="79"/>
  <c r="AJ562" i="79"/>
  <c r="AF562" i="79"/>
  <c r="AJ578" i="79"/>
  <c r="AG579" i="79"/>
  <c r="AJ577" i="79"/>
  <c r="AG578" i="79"/>
  <c r="AH562" i="79"/>
  <c r="AG577" i="79"/>
  <c r="AH578" i="79"/>
  <c r="AI579" i="79"/>
  <c r="AG562" i="79"/>
  <c r="AI577" i="79"/>
  <c r="AF578" i="79"/>
  <c r="AI562" i="79"/>
  <c r="AF577" i="79"/>
  <c r="AH579" i="79"/>
  <c r="AI396" i="79"/>
  <c r="AH396" i="79"/>
  <c r="AF396" i="79"/>
  <c r="AJ396" i="79"/>
  <c r="AG396" i="79"/>
  <c r="AI379" i="79"/>
  <c r="AH379" i="79"/>
  <c r="AJ379" i="79"/>
  <c r="AF379" i="79"/>
  <c r="AG379" i="79"/>
  <c r="Z945" i="79"/>
  <c r="Z762" i="79"/>
  <c r="Z761" i="79"/>
  <c r="Z396" i="79"/>
  <c r="Z578" i="79"/>
  <c r="Z579"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O255" i="46"/>
  <c r="D255" i="46"/>
  <c r="J28" i="44"/>
  <c r="I28" i="44"/>
  <c r="H28" i="44"/>
  <c r="G28" i="44"/>
  <c r="F28" i="44"/>
  <c r="E28" i="44"/>
  <c r="D28" i="44"/>
  <c r="Y21" i="46" l="1"/>
  <c r="Y769" i="79"/>
  <c r="Y403" i="79"/>
  <c r="Y562" i="79" s="1"/>
  <c r="Y36" i="79"/>
  <c r="Y195" i="79" s="1"/>
  <c r="Y952" i="79"/>
  <c r="Y586" i="79"/>
  <c r="Y219" i="79"/>
  <c r="AL268" i="46"/>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2" i="79"/>
  <c r="Z768" i="79"/>
  <c r="Z218" i="79"/>
  <c r="Z951" i="79"/>
  <c r="Z585" i="79"/>
  <c r="Z35" i="79"/>
  <c r="D123" i="45"/>
  <c r="E14" i="44"/>
  <c r="E18" i="44" s="1"/>
  <c r="Z586" i="79"/>
  <c r="Z745" i="79" s="1"/>
  <c r="Z219" i="79"/>
  <c r="Z379" i="79" s="1"/>
  <c r="Z403" i="79"/>
  <c r="Z562" i="79" s="1"/>
  <c r="Z769" i="79"/>
  <c r="Z928" i="79" s="1"/>
  <c r="Z952" i="79"/>
  <c r="Z1111" i="79" s="1"/>
  <c r="Z36" i="79"/>
  <c r="Z195" i="79" s="1"/>
  <c r="AE406" i="46"/>
  <c r="J13" i="44"/>
  <c r="AE951" i="79"/>
  <c r="AE402" i="79"/>
  <c r="AE768" i="79"/>
  <c r="AE585" i="79"/>
  <c r="AE218" i="79"/>
  <c r="AE35" i="79"/>
  <c r="J43" i="44"/>
  <c r="J14" i="44"/>
  <c r="J18" i="44" s="1"/>
  <c r="AE403" i="79"/>
  <c r="AE586" i="79"/>
  <c r="AE952" i="79"/>
  <c r="AE1111" i="79" s="1"/>
  <c r="AE769" i="79"/>
  <c r="AE219" i="79"/>
  <c r="AE36" i="79"/>
  <c r="Y277" i="46"/>
  <c r="D13" i="44"/>
  <c r="AC148" i="46"/>
  <c r="H13" i="44"/>
  <c r="AC768" i="79"/>
  <c r="AC951" i="79"/>
  <c r="AC402" i="79"/>
  <c r="AC585" i="79"/>
  <c r="AC218" i="79"/>
  <c r="AC35" i="79"/>
  <c r="Y407" i="46"/>
  <c r="Y513" i="46" s="1"/>
  <c r="D14" i="44"/>
  <c r="D18" i="44" s="1"/>
  <c r="Y1111" i="79"/>
  <c r="Y928" i="79"/>
  <c r="Y745" i="79"/>
  <c r="Y379" i="79"/>
  <c r="AC278" i="46"/>
  <c r="AC395" i="46" s="1"/>
  <c r="H14" i="44"/>
  <c r="H18" i="44" s="1"/>
  <c r="AC769" i="79"/>
  <c r="AC945" i="79" s="1"/>
  <c r="AC586" i="79"/>
  <c r="AC219" i="79"/>
  <c r="AC952" i="79"/>
  <c r="AC1111" i="79" s="1"/>
  <c r="AC403" i="79"/>
  <c r="AC36" i="79"/>
  <c r="AD148" i="46"/>
  <c r="I13" i="44"/>
  <c r="AD402" i="79"/>
  <c r="AD585" i="79"/>
  <c r="AD951" i="79"/>
  <c r="AD768" i="79"/>
  <c r="AD218" i="79"/>
  <c r="AD35" i="79"/>
  <c r="H123" i="45"/>
  <c r="I14" i="44"/>
  <c r="I18" i="44" s="1"/>
  <c r="AD769" i="79"/>
  <c r="AD945" i="79" s="1"/>
  <c r="AD952" i="79"/>
  <c r="AD1111" i="79" s="1"/>
  <c r="AD403" i="79"/>
  <c r="AD577" i="79" s="1"/>
  <c r="AD586" i="79"/>
  <c r="AD219" i="79"/>
  <c r="AD36" i="79"/>
  <c r="AA406" i="46"/>
  <c r="F13" i="44"/>
  <c r="AA951" i="79"/>
  <c r="AA768" i="79"/>
  <c r="AA585" i="79"/>
  <c r="AA218" i="79"/>
  <c r="AA402" i="79"/>
  <c r="AA35" i="79"/>
  <c r="F43" i="44"/>
  <c r="F14" i="44"/>
  <c r="F18" i="44" s="1"/>
  <c r="AA403" i="79"/>
  <c r="AA577" i="79" s="1"/>
  <c r="AA769" i="79"/>
  <c r="AA219" i="79"/>
  <c r="AA952" i="79"/>
  <c r="AA1111" i="79" s="1"/>
  <c r="AA586" i="79"/>
  <c r="AA36" i="79"/>
  <c r="AA208" i="79" s="1"/>
  <c r="AB406" i="46"/>
  <c r="G13" i="44"/>
  <c r="AB768" i="79"/>
  <c r="AB585" i="79"/>
  <c r="AB218" i="79"/>
  <c r="AB951" i="79"/>
  <c r="AB402" i="79"/>
  <c r="AB35" i="79"/>
  <c r="AB407" i="46"/>
  <c r="G14" i="44"/>
  <c r="G18" i="44" s="1"/>
  <c r="AB952" i="79"/>
  <c r="AB1111" i="79" s="1"/>
  <c r="AB769" i="79"/>
  <c r="AB586" i="79"/>
  <c r="AB219" i="79"/>
  <c r="AB403" i="79"/>
  <c r="AB577"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E53" i="44" l="1"/>
  <c r="E50" i="44"/>
  <c r="E46" i="44"/>
  <c r="F53" i="44"/>
  <c r="D50" i="44"/>
  <c r="D46" i="44"/>
  <c r="I53" i="44"/>
  <c r="I50" i="44"/>
  <c r="I46" i="44"/>
  <c r="J53" i="44"/>
  <c r="J46" i="44"/>
  <c r="H53" i="44"/>
  <c r="H50" i="44"/>
  <c r="H46" i="44"/>
  <c r="G53" i="44"/>
  <c r="G50" i="44"/>
  <c r="G46" i="44"/>
  <c r="F50" i="44"/>
  <c r="F46" i="44"/>
  <c r="AC579" i="79"/>
  <c r="AC578" i="79"/>
  <c r="AC577"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79" i="79"/>
  <c r="AB396" i="79"/>
  <c r="AB761" i="79"/>
  <c r="AB762" i="79"/>
  <c r="AB745" i="79"/>
  <c r="AD578" i="79"/>
  <c r="AD562" i="79"/>
  <c r="AD579" i="79"/>
  <c r="AC379" i="79"/>
  <c r="AC396" i="79"/>
  <c r="AB578" i="79"/>
  <c r="AB579" i="79"/>
  <c r="AB562" i="79"/>
  <c r="AA761" i="79"/>
  <c r="AA745" i="79"/>
  <c r="AA762" i="79"/>
  <c r="AA579" i="79"/>
  <c r="AA578" i="79"/>
  <c r="AA562" i="79"/>
  <c r="AD396" i="79"/>
  <c r="AD379" i="79"/>
  <c r="AD928" i="79"/>
  <c r="AC562" i="79"/>
  <c r="AC928" i="79"/>
  <c r="AE379" i="79"/>
  <c r="AE396" i="79"/>
  <c r="AE562" i="79"/>
  <c r="AE579" i="79"/>
  <c r="AE578" i="79"/>
  <c r="AE577" i="79"/>
  <c r="AD762" i="79"/>
  <c r="AD745" i="79"/>
  <c r="AD761" i="79"/>
  <c r="AE945" i="79"/>
  <c r="AE928" i="79"/>
  <c r="AA396" i="79"/>
  <c r="AA379" i="79"/>
  <c r="AB211" i="79"/>
  <c r="AB195" i="79"/>
  <c r="AB212" i="79"/>
  <c r="AB208" i="79"/>
  <c r="AB210" i="79"/>
  <c r="AB209" i="79"/>
  <c r="AB928" i="79"/>
  <c r="AB945" i="79"/>
  <c r="AA210" i="79"/>
  <c r="AA195" i="79"/>
  <c r="AA209" i="79"/>
  <c r="AA211" i="79"/>
  <c r="AA212" i="79"/>
  <c r="AA928" i="79"/>
  <c r="AA945" i="79"/>
  <c r="AD195" i="79"/>
  <c r="AC209" i="79"/>
  <c r="AC212" i="79"/>
  <c r="AC208" i="79"/>
  <c r="AC210" i="79"/>
  <c r="AC195" i="79"/>
  <c r="AC211" i="79"/>
  <c r="AC762" i="79"/>
  <c r="AC745" i="79"/>
  <c r="AC761" i="79"/>
  <c r="AE211" i="79"/>
  <c r="AE195" i="79"/>
  <c r="AE208" i="79"/>
  <c r="AE209" i="79"/>
  <c r="AE210" i="79"/>
  <c r="AE212" i="79"/>
  <c r="AE761" i="79"/>
  <c r="AE762" i="79"/>
  <c r="AE745"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8" i="79" s="1"/>
  <c r="Y756" i="79" s="1"/>
  <c r="F151" i="43" s="1"/>
  <c r="L129" i="45"/>
  <c r="J127" i="45"/>
  <c r="AI516" i="46" s="1"/>
  <c r="H130" i="45"/>
  <c r="C133" i="45"/>
  <c r="Y1114" i="79" s="1"/>
  <c r="N130" i="45"/>
  <c r="K125" i="45"/>
  <c r="K128" i="45"/>
  <c r="N127" i="45"/>
  <c r="K126" i="45"/>
  <c r="G129" i="45"/>
  <c r="E129" i="45"/>
  <c r="AA382" i="79" s="1"/>
  <c r="AA383" i="79" s="1"/>
  <c r="H127" i="43" s="1"/>
  <c r="J125" i="45"/>
  <c r="AF258" i="46" s="1"/>
  <c r="Y258" i="46"/>
  <c r="Y259" i="46" s="1"/>
  <c r="F128" i="45"/>
  <c r="E130" i="45"/>
  <c r="L130" i="45"/>
  <c r="J128" i="45"/>
  <c r="K127" i="45"/>
  <c r="J124" i="45"/>
  <c r="AF130" i="46" s="1"/>
  <c r="AF131" i="46" s="1"/>
  <c r="I129" i="45"/>
  <c r="K124" i="45"/>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Y128" i="46"/>
  <c r="AJ746" i="79"/>
  <c r="AG746" i="79"/>
  <c r="AG380" i="79"/>
  <c r="AK929" i="79"/>
  <c r="AF746" i="79"/>
  <c r="AH563" i="79"/>
  <c r="AL196" i="79"/>
  <c r="AG514" i="46"/>
  <c r="AI929" i="79"/>
  <c r="AJ929" i="79"/>
  <c r="AF380" i="79"/>
  <c r="AL563" i="79"/>
  <c r="AF929" i="79"/>
  <c r="AJ380" i="79"/>
  <c r="AH1112" i="79"/>
  <c r="AI1112" i="79"/>
  <c r="AK514" i="46"/>
  <c r="AI196" i="79"/>
  <c r="AK380" i="79"/>
  <c r="AF514" i="46"/>
  <c r="AF563" i="79"/>
  <c r="AL380" i="79"/>
  <c r="AL746" i="79"/>
  <c r="AJ563" i="79"/>
  <c r="AJ514" i="46"/>
  <c r="AK196" i="79"/>
  <c r="AG196" i="79"/>
  <c r="AG1112" i="79"/>
  <c r="AG563" i="79"/>
  <c r="AH514" i="46"/>
  <c r="AK1112" i="79"/>
  <c r="AH196" i="79"/>
  <c r="AH929" i="79"/>
  <c r="AJ1112" i="79"/>
  <c r="AF196" i="79"/>
  <c r="AF1112" i="79"/>
  <c r="AL929" i="79"/>
  <c r="AI380" i="79"/>
  <c r="AL514" i="46"/>
  <c r="AK746" i="79"/>
  <c r="AH380" i="79"/>
  <c r="AJ196" i="79"/>
  <c r="AL1112" i="79"/>
  <c r="AH746" i="79"/>
  <c r="AI514" i="46"/>
  <c r="AK563" i="79"/>
  <c r="AI563" i="79"/>
  <c r="AI746" i="79"/>
  <c r="AG929" i="79"/>
  <c r="Y514" i="46"/>
  <c r="AB514" i="46"/>
  <c r="AE1112" i="79"/>
  <c r="AD380" i="79"/>
  <c r="AC563" i="79"/>
  <c r="Y1112" i="79"/>
  <c r="Y563" i="79"/>
  <c r="AC514" i="46"/>
  <c r="AB929" i="79"/>
  <c r="AA1112" i="79"/>
  <c r="AD196" i="79"/>
  <c r="Y196" i="79"/>
  <c r="AE746" i="79"/>
  <c r="AA514" i="46"/>
  <c r="AE514" i="46"/>
  <c r="AC380" i="79"/>
  <c r="AB746" i="79"/>
  <c r="AC1112" i="79"/>
  <c r="AE380" i="79"/>
  <c r="Z929" i="79"/>
  <c r="AD514" i="46"/>
  <c r="AA563" i="79"/>
  <c r="AD1112" i="79"/>
  <c r="AE929" i="79"/>
  <c r="AB380" i="79"/>
  <c r="AB1112" i="79"/>
  <c r="AA746" i="79"/>
  <c r="AD563" i="79"/>
  <c r="Y746" i="79"/>
  <c r="AE563" i="79"/>
  <c r="Z746" i="79"/>
  <c r="Z514" i="46"/>
  <c r="AC929" i="79"/>
  <c r="AB563" i="79"/>
  <c r="Y380" i="79"/>
  <c r="Z380" i="79"/>
  <c r="AA196" i="79"/>
  <c r="AD929" i="79"/>
  <c r="AC196" i="79"/>
  <c r="Y929" i="79"/>
  <c r="AE196" i="79"/>
  <c r="AD746" i="79"/>
  <c r="AA380" i="79"/>
  <c r="AA929" i="79"/>
  <c r="AB196" i="79"/>
  <c r="AC746" i="79"/>
  <c r="Z563" i="79"/>
  <c r="Z196" i="79"/>
  <c r="Z1112"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L516" i="46" l="1"/>
  <c r="AL520" i="46" s="1"/>
  <c r="AH516" i="46"/>
  <c r="AH518" i="46" s="1"/>
  <c r="AJ516" i="46"/>
  <c r="AJ520" i="46" s="1"/>
  <c r="AK516" i="46"/>
  <c r="AK520" i="46" s="1"/>
  <c r="AF516" i="46"/>
  <c r="AG516" i="46"/>
  <c r="AG520" i="46" s="1"/>
  <c r="AJ387" i="46"/>
  <c r="AJ389" i="46" s="1"/>
  <c r="AL387" i="46"/>
  <c r="AL389" i="46" s="1"/>
  <c r="AK258" i="46"/>
  <c r="AJ258" i="46"/>
  <c r="AJ260" i="46" s="1"/>
  <c r="AI387" i="46"/>
  <c r="AI389" i="46" s="1"/>
  <c r="AL258" i="46"/>
  <c r="AL262" i="46" s="1"/>
  <c r="AI258" i="46"/>
  <c r="AI260" i="46" s="1"/>
  <c r="AH258" i="46"/>
  <c r="AH260" i="46" s="1"/>
  <c r="AJ130" i="46"/>
  <c r="AJ131" i="46" s="1"/>
  <c r="AK565" i="79"/>
  <c r="AK569" i="79" s="1"/>
  <c r="AK130" i="46"/>
  <c r="AK131" i="46" s="1"/>
  <c r="AI130" i="46"/>
  <c r="AI131" i="46" s="1"/>
  <c r="AH130" i="46"/>
  <c r="AH131" i="46" s="1"/>
  <c r="AG130" i="46"/>
  <c r="AG131" i="46" s="1"/>
  <c r="AG387" i="46"/>
  <c r="AL130" i="46"/>
  <c r="AL131" i="46" s="1"/>
  <c r="AG258" i="46"/>
  <c r="AG259" i="46" s="1"/>
  <c r="Y522" i="46"/>
  <c r="AD522" i="46"/>
  <c r="Y1118" i="79"/>
  <c r="F168" i="43" s="1"/>
  <c r="Y1124" i="79"/>
  <c r="F174" i="43" s="1"/>
  <c r="AI517" i="46"/>
  <c r="AI520" i="46"/>
  <c r="AF518" i="46"/>
  <c r="AF520" i="46"/>
  <c r="Y518" i="46"/>
  <c r="Y517" i="46"/>
  <c r="Y519" i="46"/>
  <c r="Y520" i="46"/>
  <c r="AA522" i="46"/>
  <c r="AH520" i="46"/>
  <c r="AJ565" i="79"/>
  <c r="AA198" i="79"/>
  <c r="AB198" i="79"/>
  <c r="AJ382" i="79"/>
  <c r="AJ385" i="79" s="1"/>
  <c r="AH565" i="79"/>
  <c r="AH569" i="79" s="1"/>
  <c r="AL382" i="79"/>
  <c r="AL388" i="79" s="1"/>
  <c r="AC198" i="79"/>
  <c r="AC201" i="79" s="1"/>
  <c r="AK382" i="79"/>
  <c r="AK386" i="79" s="1"/>
  <c r="AF382" i="79"/>
  <c r="AF385" i="79" s="1"/>
  <c r="AI565" i="79"/>
  <c r="AI574" i="79" s="1"/>
  <c r="N73" i="43" s="1"/>
  <c r="AL565" i="79"/>
  <c r="AL569" i="79" s="1"/>
  <c r="AE565" i="79"/>
  <c r="AE568" i="79" s="1"/>
  <c r="AG565" i="79"/>
  <c r="AG568" i="79" s="1"/>
  <c r="AG382" i="79"/>
  <c r="AG390" i="79" s="1"/>
  <c r="L70" i="43" s="1"/>
  <c r="AD382" i="79"/>
  <c r="AD386" i="79" s="1"/>
  <c r="K130" i="43" s="1"/>
  <c r="AB565" i="79"/>
  <c r="Z198" i="79"/>
  <c r="AB382" i="79"/>
  <c r="AB385" i="79" s="1"/>
  <c r="I129" i="43" s="1"/>
  <c r="Z382" i="79"/>
  <c r="Z385" i="79" s="1"/>
  <c r="G129" i="43" s="1"/>
  <c r="AC382" i="79"/>
  <c r="AC386" i="79" s="1"/>
  <c r="J130" i="43" s="1"/>
  <c r="AD931" i="79"/>
  <c r="AH931" i="79"/>
  <c r="AH942" i="79" s="1"/>
  <c r="M79" i="43" s="1"/>
  <c r="AJ931" i="79"/>
  <c r="AJ942" i="79" s="1"/>
  <c r="O79" i="43" s="1"/>
  <c r="AI931" i="79"/>
  <c r="AI942" i="79" s="1"/>
  <c r="N79" i="43" s="1"/>
  <c r="Z931" i="79"/>
  <c r="Z942" i="79" s="1"/>
  <c r="AK931" i="79"/>
  <c r="AK942" i="79" s="1"/>
  <c r="P79" i="43" s="1"/>
  <c r="AL931" i="79"/>
  <c r="AE931" i="79"/>
  <c r="AE942" i="79" s="1"/>
  <c r="AF931" i="79"/>
  <c r="AC931" i="79"/>
  <c r="AC942" i="79" s="1"/>
  <c r="AA931" i="79"/>
  <c r="AA942" i="79" s="1"/>
  <c r="AB931" i="79"/>
  <c r="AB942" i="79" s="1"/>
  <c r="AG931" i="79"/>
  <c r="AG942" i="79" s="1"/>
  <c r="L79" i="43" s="1"/>
  <c r="Y1121" i="79"/>
  <c r="F171" i="43" s="1"/>
  <c r="Z565" i="79"/>
  <c r="Y931" i="79"/>
  <c r="Y933" i="79" s="1"/>
  <c r="F155" i="43" s="1"/>
  <c r="AA565" i="79"/>
  <c r="AA572" i="79" s="1"/>
  <c r="H141" i="43" s="1"/>
  <c r="Y565" i="79"/>
  <c r="Y574" i="79" s="1"/>
  <c r="F142" i="43" s="1"/>
  <c r="AJ1114" i="79"/>
  <c r="AJ1126" i="79" s="1"/>
  <c r="O82" i="43" s="1"/>
  <c r="AI1114" i="79"/>
  <c r="AL1114" i="79"/>
  <c r="AL1126" i="79" s="1"/>
  <c r="Q82" i="43" s="1"/>
  <c r="AG1114" i="79"/>
  <c r="AK1114" i="79"/>
  <c r="AK1126" i="79" s="1"/>
  <c r="P82" i="43" s="1"/>
  <c r="AH1114" i="79"/>
  <c r="AH1126" i="79" s="1"/>
  <c r="M82" i="43" s="1"/>
  <c r="AF1114" i="79"/>
  <c r="AC1114" i="79"/>
  <c r="AC1126" i="79" s="1"/>
  <c r="AE1114" i="79"/>
  <c r="AE1126" i="79" s="1"/>
  <c r="J82" i="43" s="1"/>
  <c r="AB1114" i="79"/>
  <c r="AB1126" i="79" s="1"/>
  <c r="AD1114" i="79"/>
  <c r="AD1126" i="79" s="1"/>
  <c r="Z1114" i="79"/>
  <c r="Z1124" i="79" s="1"/>
  <c r="G174" i="43" s="1"/>
  <c r="AA1114" i="79"/>
  <c r="AC565" i="79"/>
  <c r="AE199" i="79"/>
  <c r="AD198" i="79"/>
  <c r="AD201" i="79" s="1"/>
  <c r="AE382" i="79"/>
  <c r="AE385" i="79" s="1"/>
  <c r="AD565" i="79"/>
  <c r="AE203" i="79"/>
  <c r="AL748" i="79"/>
  <c r="AL758" i="79" s="1"/>
  <c r="Q76" i="43" s="1"/>
  <c r="AE748" i="79"/>
  <c r="AE758" i="79" s="1"/>
  <c r="AI748" i="79"/>
  <c r="AG748" i="79"/>
  <c r="AF748" i="79"/>
  <c r="AF758" i="79" s="1"/>
  <c r="K76" i="43" s="1"/>
  <c r="Z748" i="79"/>
  <c r="Z758" i="79" s="1"/>
  <c r="AD748" i="79"/>
  <c r="AC748" i="79"/>
  <c r="AC758" i="79" s="1"/>
  <c r="AJ748" i="79"/>
  <c r="AJ758" i="79" s="1"/>
  <c r="O76" i="43" s="1"/>
  <c r="AH748" i="79"/>
  <c r="AH758" i="79" s="1"/>
  <c r="M76" i="43" s="1"/>
  <c r="AA748" i="79"/>
  <c r="AA758" i="79" s="1"/>
  <c r="AB748" i="79"/>
  <c r="AB758" i="79" s="1"/>
  <c r="AK748" i="79"/>
  <c r="AE200" i="79"/>
  <c r="AG198" i="79"/>
  <c r="AG202" i="79" s="1"/>
  <c r="AE201" i="79"/>
  <c r="AF565" i="79"/>
  <c r="AF569" i="79" s="1"/>
  <c r="Y382" i="79"/>
  <c r="Y390" i="79" s="1"/>
  <c r="F133" i="43" s="1"/>
  <c r="AF198" i="79"/>
  <c r="AF201" i="79" s="1"/>
  <c r="AH382" i="79"/>
  <c r="AH390" i="79" s="1"/>
  <c r="M70" i="43" s="1"/>
  <c r="AH519" i="46"/>
  <c r="AI518" i="46"/>
  <c r="AH517" i="46"/>
  <c r="AI519" i="46"/>
  <c r="AI522" i="46"/>
  <c r="AH522" i="46"/>
  <c r="Y1119" i="79"/>
  <c r="F169" i="43" s="1"/>
  <c r="AG389" i="46"/>
  <c r="AG390" i="46"/>
  <c r="AG388" i="46"/>
  <c r="Y1116" i="79"/>
  <c r="F166" i="43" s="1"/>
  <c r="AI198" i="79"/>
  <c r="AI199" i="79" s="1"/>
  <c r="AJ198" i="79"/>
  <c r="AJ203" i="79" s="1"/>
  <c r="AK198" i="79"/>
  <c r="AK201" i="79" s="1"/>
  <c r="AL198" i="79"/>
  <c r="AL203" i="79" s="1"/>
  <c r="AH198" i="79"/>
  <c r="AH205" i="79" s="1"/>
  <c r="AA384" i="79"/>
  <c r="H128" i="43" s="1"/>
  <c r="AA387" i="79"/>
  <c r="H131" i="43" s="1"/>
  <c r="AA388" i="79"/>
  <c r="H132" i="43" s="1"/>
  <c r="AA386" i="79"/>
  <c r="H130" i="43" s="1"/>
  <c r="AA385" i="79"/>
  <c r="H129" i="43" s="1"/>
  <c r="AF132" i="46"/>
  <c r="Y755" i="79"/>
  <c r="F150" i="43" s="1"/>
  <c r="Y749" i="79"/>
  <c r="F144" i="43" s="1"/>
  <c r="Y753" i="79"/>
  <c r="F148" i="43" s="1"/>
  <c r="Y751" i="79"/>
  <c r="F146" i="43" s="1"/>
  <c r="Y750" i="79"/>
  <c r="F145" i="43" s="1"/>
  <c r="Y752" i="79"/>
  <c r="F147" i="43" s="1"/>
  <c r="AF260" i="46"/>
  <c r="AF259" i="46"/>
  <c r="Y1122" i="79"/>
  <c r="F172" i="43" s="1"/>
  <c r="Y1120" i="79"/>
  <c r="F170" i="43" s="1"/>
  <c r="Y1115" i="79"/>
  <c r="F165" i="43" s="1"/>
  <c r="Y1117" i="79"/>
  <c r="F167" i="43" s="1"/>
  <c r="Y1123" i="79"/>
  <c r="F173" i="43" s="1"/>
  <c r="AF389" i="46"/>
  <c r="AF390" i="46"/>
  <c r="AF388" i="46"/>
  <c r="AG519" i="46"/>
  <c r="AG517" i="46"/>
  <c r="AG518" i="46"/>
  <c r="AF262" i="46"/>
  <c r="Y1126" i="79"/>
  <c r="F175" i="43" s="1"/>
  <c r="AF517" i="46"/>
  <c r="AK387" i="46"/>
  <c r="AK389" i="46" s="1"/>
  <c r="AH387" i="46"/>
  <c r="AH392" i="46" s="1"/>
  <c r="AA390" i="79"/>
  <c r="AF522" i="46"/>
  <c r="AF519" i="46"/>
  <c r="AI382" i="79"/>
  <c r="AI384" i="79" s="1"/>
  <c r="AG522" i="46"/>
  <c r="Y758" i="79"/>
  <c r="F152" i="43" s="1"/>
  <c r="Y202" i="79"/>
  <c r="Y200" i="79"/>
  <c r="Y201" i="79"/>
  <c r="Y205" i="79"/>
  <c r="AI259" i="46"/>
  <c r="AI261" i="46" s="1"/>
  <c r="AI262" i="46"/>
  <c r="AA388" i="46"/>
  <c r="AA389" i="46"/>
  <c r="AC519" i="46"/>
  <c r="AC518" i="46"/>
  <c r="AE519" i="46"/>
  <c r="AE518" i="46"/>
  <c r="Z518" i="46"/>
  <c r="Z519" i="46"/>
  <c r="AB518" i="46"/>
  <c r="AB519" i="46"/>
  <c r="AA518" i="46"/>
  <c r="AA519" i="46"/>
  <c r="Y388" i="46"/>
  <c r="Y389" i="46"/>
  <c r="AD388" i="46"/>
  <c r="AD389" i="46"/>
  <c r="AD519" i="46"/>
  <c r="AD518" i="46"/>
  <c r="AL518" i="46"/>
  <c r="AL519" i="46"/>
  <c r="AK132" i="46"/>
  <c r="AK262" i="46"/>
  <c r="AL522" i="46"/>
  <c r="AK260" i="46"/>
  <c r="AK259" i="46"/>
  <c r="AL517" i="46"/>
  <c r="Y260" i="46"/>
  <c r="AC262" i="46"/>
  <c r="AC390" i="46"/>
  <c r="AD390" i="46"/>
  <c r="Z517" i="46"/>
  <c r="Z522" i="46"/>
  <c r="AD517" i="46"/>
  <c r="AB522" i="46"/>
  <c r="AB517" i="46"/>
  <c r="AA517" i="46"/>
  <c r="AE522" i="46"/>
  <c r="AE517" i="46"/>
  <c r="AC522" i="46"/>
  <c r="AC517" i="46"/>
  <c r="AB259" i="46"/>
  <c r="AB261" i="46" s="1"/>
  <c r="AE260" i="46"/>
  <c r="AE261" i="46" s="1"/>
  <c r="AB390" i="46"/>
  <c r="AE262" i="46"/>
  <c r="AD262" i="46"/>
  <c r="AB388" i="46"/>
  <c r="AD259" i="46"/>
  <c r="AD261" i="46" s="1"/>
  <c r="AD392" i="46"/>
  <c r="AA390" i="46"/>
  <c r="AC388" i="46"/>
  <c r="AC260" i="46"/>
  <c r="AC261" i="46" s="1"/>
  <c r="AC392" i="46"/>
  <c r="AA392" i="46"/>
  <c r="AB392" i="46"/>
  <c r="AB262" i="46"/>
  <c r="AA260" i="46"/>
  <c r="AA261" i="46" s="1"/>
  <c r="AA262" i="46"/>
  <c r="Y262" i="46"/>
  <c r="AF392" i="46"/>
  <c r="AG392" i="46"/>
  <c r="AD132" i="46"/>
  <c r="AA132" i="46"/>
  <c r="AB132" i="46"/>
  <c r="AC132" i="46"/>
  <c r="AE132" i="46"/>
  <c r="AE205" i="79"/>
  <c r="AE392" i="46"/>
  <c r="AE390" i="46"/>
  <c r="AE388" i="46"/>
  <c r="Y132" i="46"/>
  <c r="Y131" i="46"/>
  <c r="Y392" i="46"/>
  <c r="Y390" i="46"/>
  <c r="Y199" i="79"/>
  <c r="Y203" i="79"/>
  <c r="Z262" i="46"/>
  <c r="Z260" i="46"/>
  <c r="Z259" i="46"/>
  <c r="Z392" i="46"/>
  <c r="Z390" i="46"/>
  <c r="Z388" i="46"/>
  <c r="AC131" i="46"/>
  <c r="AA131" i="46"/>
  <c r="AB131" i="46"/>
  <c r="Z131" i="46"/>
  <c r="Z132" i="46"/>
  <c r="F176" i="43" l="1"/>
  <c r="H82" i="43"/>
  <c r="J175" i="43"/>
  <c r="I82" i="43"/>
  <c r="K175" i="43"/>
  <c r="G82" i="43"/>
  <c r="I175" i="43"/>
  <c r="H79" i="43"/>
  <c r="J163" i="43"/>
  <c r="E79" i="43"/>
  <c r="G163" i="43"/>
  <c r="F79" i="43"/>
  <c r="H163" i="43"/>
  <c r="G79" i="43"/>
  <c r="I163" i="43"/>
  <c r="J79" i="43"/>
  <c r="J76" i="43"/>
  <c r="G76" i="43"/>
  <c r="I152" i="43"/>
  <c r="H76" i="43"/>
  <c r="J152" i="43"/>
  <c r="E76" i="43"/>
  <c r="G152" i="43"/>
  <c r="F76" i="43"/>
  <c r="H152" i="43"/>
  <c r="F70" i="43"/>
  <c r="H133" i="43"/>
  <c r="H134" i="43" s="1"/>
  <c r="AJ518" i="46"/>
  <c r="AJ517" i="46"/>
  <c r="AJ522" i="46"/>
  <c r="AJ392" i="46"/>
  <c r="AJ388" i="46"/>
  <c r="AJ390" i="46"/>
  <c r="AJ519" i="46"/>
  <c r="AG262" i="46"/>
  <c r="AH132" i="46"/>
  <c r="R21" i="47" s="1"/>
  <c r="AK574" i="79"/>
  <c r="P73" i="43" s="1"/>
  <c r="AL388" i="46"/>
  <c r="AK517" i="46"/>
  <c r="AK519" i="46"/>
  <c r="AK518" i="46"/>
  <c r="AK522" i="46"/>
  <c r="AJ259" i="46"/>
  <c r="AJ261" i="46" s="1"/>
  <c r="AJ262" i="46"/>
  <c r="AH262" i="46"/>
  <c r="AH259" i="46"/>
  <c r="AI388" i="46"/>
  <c r="AL390" i="46"/>
  <c r="AL392" i="46"/>
  <c r="AK570" i="79"/>
  <c r="AL259" i="46"/>
  <c r="AJ132" i="46"/>
  <c r="T18" i="47" s="1"/>
  <c r="AG260" i="46"/>
  <c r="AG261" i="46" s="1"/>
  <c r="AI392" i="46"/>
  <c r="AI390" i="46"/>
  <c r="AK568" i="79"/>
  <c r="AL260" i="46"/>
  <c r="AK566" i="79"/>
  <c r="AK567" i="79"/>
  <c r="AK572" i="79"/>
  <c r="AG132" i="46"/>
  <c r="Q15" i="47" s="1"/>
  <c r="AL132" i="46"/>
  <c r="V16" i="47" s="1"/>
  <c r="AI132" i="46"/>
  <c r="S23" i="47" s="1"/>
  <c r="P20" i="47"/>
  <c r="U17" i="47"/>
  <c r="AB570" i="79"/>
  <c r="I139" i="43" s="1"/>
  <c r="AB201" i="79"/>
  <c r="AB202" i="79"/>
  <c r="AA199" i="79"/>
  <c r="AA202" i="79"/>
  <c r="AA203" i="79"/>
  <c r="AD570" i="79"/>
  <c r="K139" i="43" s="1"/>
  <c r="AD574" i="79"/>
  <c r="Z202" i="79"/>
  <c r="Z203" i="79"/>
  <c r="AJ574" i="79"/>
  <c r="O73" i="43" s="1"/>
  <c r="Y568" i="79"/>
  <c r="F137" i="43" s="1"/>
  <c r="Y572" i="79"/>
  <c r="F141" i="43" s="1"/>
  <c r="Z569" i="79"/>
  <c r="G138" i="43" s="1"/>
  <c r="Y521" i="46"/>
  <c r="Z1126" i="79"/>
  <c r="D70" i="43"/>
  <c r="AM131" i="46"/>
  <c r="C93" i="43" s="1"/>
  <c r="D76" i="43"/>
  <c r="AM520" i="46"/>
  <c r="AD569" i="79"/>
  <c r="K138" i="43" s="1"/>
  <c r="AH570" i="79"/>
  <c r="AL570" i="79"/>
  <c r="AD566" i="79"/>
  <c r="K135" i="43" s="1"/>
  <c r="AI570" i="79"/>
  <c r="AE390" i="79"/>
  <c r="AB200" i="79"/>
  <c r="AD384" i="79"/>
  <c r="K128" i="43" s="1"/>
  <c r="AC202" i="79"/>
  <c r="AA567" i="79"/>
  <c r="H136" i="43" s="1"/>
  <c r="AG570" i="79"/>
  <c r="AH566" i="79"/>
  <c r="AA569" i="79"/>
  <c r="H138" i="43" s="1"/>
  <c r="AL567" i="79"/>
  <c r="AC205" i="79"/>
  <c r="Z387" i="79"/>
  <c r="G131" i="43" s="1"/>
  <c r="AC200" i="79"/>
  <c r="AD383" i="79"/>
  <c r="K127" i="43" s="1"/>
  <c r="AB203" i="79"/>
  <c r="AD385" i="79"/>
  <c r="K129" i="43" s="1"/>
  <c r="AL574" i="79"/>
  <c r="Q73" i="43" s="1"/>
  <c r="AL566" i="79"/>
  <c r="AB205" i="79"/>
  <c r="AD390" i="79"/>
  <c r="Z384" i="79"/>
  <c r="G128" i="43" s="1"/>
  <c r="AL568" i="79"/>
  <c r="Z388" i="79"/>
  <c r="G132" i="43" s="1"/>
  <c r="AB199" i="79"/>
  <c r="AB386" i="79"/>
  <c r="I130" i="43" s="1"/>
  <c r="AK203" i="79"/>
  <c r="AA200" i="79"/>
  <c r="AA205" i="79"/>
  <c r="AE386" i="79"/>
  <c r="AB388" i="79"/>
  <c r="I132" i="43" s="1"/>
  <c r="AB387" i="79"/>
  <c r="I131" i="43" s="1"/>
  <c r="AB390" i="79"/>
  <c r="AI568" i="79"/>
  <c r="AK202" i="79"/>
  <c r="AI567" i="79"/>
  <c r="R25" i="47"/>
  <c r="AG574" i="79"/>
  <c r="L73" i="43" s="1"/>
  <c r="AB384" i="79"/>
  <c r="I128" i="43" s="1"/>
  <c r="AA566" i="79"/>
  <c r="H135" i="43" s="1"/>
  <c r="AG572" i="79"/>
  <c r="AA201" i="79"/>
  <c r="AI566" i="79"/>
  <c r="AH567" i="79"/>
  <c r="AB383" i="79"/>
  <c r="I127" i="43" s="1"/>
  <c r="AA568" i="79"/>
  <c r="H137" i="43" s="1"/>
  <c r="AG567" i="79"/>
  <c r="AH574" i="79"/>
  <c r="M73" i="43" s="1"/>
  <c r="AA574" i="79"/>
  <c r="AG566" i="79"/>
  <c r="AA570" i="79"/>
  <c r="H139" i="43" s="1"/>
  <c r="AG569" i="79"/>
  <c r="AD387" i="79"/>
  <c r="K131" i="43" s="1"/>
  <c r="AG200" i="79"/>
  <c r="AK390" i="46"/>
  <c r="AB568" i="79"/>
  <c r="I137" i="43" s="1"/>
  <c r="AJ383" i="79"/>
  <c r="AL201" i="79"/>
  <c r="AK390" i="79"/>
  <c r="P70" i="43" s="1"/>
  <c r="AG384" i="79"/>
  <c r="AL202" i="79"/>
  <c r="AK384" i="79"/>
  <c r="AL387" i="79"/>
  <c r="AG385" i="79"/>
  <c r="AE567" i="79"/>
  <c r="AK383" i="79"/>
  <c r="Y936" i="79"/>
  <c r="F158" i="43" s="1"/>
  <c r="AL385" i="79"/>
  <c r="AB572" i="79"/>
  <c r="I141" i="43" s="1"/>
  <c r="AH387" i="79"/>
  <c r="AI383" i="79"/>
  <c r="AH388" i="79"/>
  <c r="AG205" i="79"/>
  <c r="AD200" i="79"/>
  <c r="AH383" i="79"/>
  <c r="Y385" i="79"/>
  <c r="F129" i="43" s="1"/>
  <c r="AG388" i="79"/>
  <c r="Y387" i="79"/>
  <c r="F131" i="43" s="1"/>
  <c r="AK388" i="79"/>
  <c r="AL390" i="79"/>
  <c r="Q70" i="43" s="1"/>
  <c r="AJ388" i="79"/>
  <c r="AF574" i="79"/>
  <c r="K73" i="43" s="1"/>
  <c r="AG387" i="79"/>
  <c r="AL386" i="79"/>
  <c r="AJ384" i="79"/>
  <c r="AB574" i="79"/>
  <c r="AG199" i="79"/>
  <c r="AC569" i="79"/>
  <c r="J138" i="43" s="1"/>
  <c r="AF387" i="79"/>
  <c r="Y942" i="79"/>
  <c r="F163" i="43" s="1"/>
  <c r="AC567" i="79"/>
  <c r="J136" i="43" s="1"/>
  <c r="AD205" i="79"/>
  <c r="AD203" i="79"/>
  <c r="AG203" i="79"/>
  <c r="Y938" i="79"/>
  <c r="F160" i="43" s="1"/>
  <c r="AI521" i="46"/>
  <c r="AG201" i="79"/>
  <c r="AH521" i="46"/>
  <c r="AK205" i="79"/>
  <c r="AF200" i="79"/>
  <c r="Y934" i="79"/>
  <c r="F156" i="43" s="1"/>
  <c r="AJ572" i="79"/>
  <c r="AF384" i="79"/>
  <c r="AK385" i="79"/>
  <c r="AL384" i="79"/>
  <c r="AG386" i="79"/>
  <c r="AC568" i="79"/>
  <c r="J137" i="43" s="1"/>
  <c r="AJ567" i="79"/>
  <c r="AF388" i="79"/>
  <c r="AH386" i="79"/>
  <c r="AF570" i="79"/>
  <c r="AJ568" i="79"/>
  <c r="AJ569" i="79"/>
  <c r="AF572" i="79"/>
  <c r="AK387" i="79"/>
  <c r="AJ387" i="79"/>
  <c r="Z199" i="79"/>
  <c r="AG383" i="79"/>
  <c r="AH385" i="79"/>
  <c r="AB569" i="79"/>
  <c r="I138" i="43" s="1"/>
  <c r="AH384" i="79"/>
  <c r="Z201" i="79"/>
  <c r="AF567" i="79"/>
  <c r="AL383" i="79"/>
  <c r="AJ390" i="79"/>
  <c r="O70" i="43" s="1"/>
  <c r="Z200" i="79"/>
  <c r="AB567" i="79"/>
  <c r="I136" i="43" s="1"/>
  <c r="AJ566" i="79"/>
  <c r="AF566" i="79"/>
  <c r="Y932" i="79"/>
  <c r="F154" i="43" s="1"/>
  <c r="AJ386" i="79"/>
  <c r="Y567" i="79"/>
  <c r="F136" i="43" s="1"/>
  <c r="AB566" i="79"/>
  <c r="I135" i="43" s="1"/>
  <c r="AJ570" i="79"/>
  <c r="AF568" i="79"/>
  <c r="Y939" i="79"/>
  <c r="F161" i="43" s="1"/>
  <c r="AC384" i="79"/>
  <c r="J128" i="43" s="1"/>
  <c r="AE566" i="79"/>
  <c r="AF202" i="79"/>
  <c r="AE574" i="79"/>
  <c r="AK200" i="79"/>
  <c r="AL572" i="79"/>
  <c r="Z390" i="79"/>
  <c r="Z386" i="79"/>
  <c r="G130" i="43" s="1"/>
  <c r="AC566" i="79"/>
  <c r="J135" i="43" s="1"/>
  <c r="AC199" i="79"/>
  <c r="AC388" i="79"/>
  <c r="J132" i="43" s="1"/>
  <c r="AF383" i="79"/>
  <c r="AD567" i="79"/>
  <c r="K136" i="43" s="1"/>
  <c r="AC390" i="79"/>
  <c r="AI572" i="79"/>
  <c r="AI569" i="79"/>
  <c r="AC387" i="79"/>
  <c r="J131" i="43" s="1"/>
  <c r="Z205" i="79"/>
  <c r="AC574" i="79"/>
  <c r="Y566" i="79"/>
  <c r="F135" i="43" s="1"/>
  <c r="Z383" i="79"/>
  <c r="G127" i="43" s="1"/>
  <c r="AC203" i="79"/>
  <c r="AC383" i="79"/>
  <c r="J127" i="43" s="1"/>
  <c r="AF386" i="79"/>
  <c r="AD568" i="79"/>
  <c r="K137" i="43" s="1"/>
  <c r="Y940" i="79"/>
  <c r="F162" i="43" s="1"/>
  <c r="AK199" i="79"/>
  <c r="AF390" i="79"/>
  <c r="K70" i="43" s="1"/>
  <c r="AG521" i="46"/>
  <c r="AF261" i="46"/>
  <c r="AC570" i="79"/>
  <c r="J139" i="43" s="1"/>
  <c r="AE572" i="79"/>
  <c r="AD388" i="79"/>
  <c r="K132" i="43" s="1"/>
  <c r="AC385" i="79"/>
  <c r="J129" i="43" s="1"/>
  <c r="AE569" i="79"/>
  <c r="AC572" i="79"/>
  <c r="J141" i="43" s="1"/>
  <c r="AE570" i="79"/>
  <c r="AD572" i="79"/>
  <c r="K141" i="43" s="1"/>
  <c r="D73" i="43"/>
  <c r="AH572" i="79"/>
  <c r="AH568" i="79"/>
  <c r="AA1121" i="79"/>
  <c r="H171" i="43" s="1"/>
  <c r="AA1120" i="79"/>
  <c r="H170" i="43" s="1"/>
  <c r="AA1118" i="79"/>
  <c r="H168" i="43" s="1"/>
  <c r="AA1116" i="79"/>
  <c r="H166" i="43" s="1"/>
  <c r="AA1123" i="79"/>
  <c r="H173" i="43" s="1"/>
  <c r="AA1115" i="79"/>
  <c r="H165" i="43" s="1"/>
  <c r="AA1122" i="79"/>
  <c r="H172" i="43" s="1"/>
  <c r="AA1124" i="79"/>
  <c r="H174" i="43" s="1"/>
  <c r="AA1119" i="79"/>
  <c r="H169" i="43" s="1"/>
  <c r="AA1117" i="79"/>
  <c r="H167" i="43" s="1"/>
  <c r="AI388" i="79"/>
  <c r="Z566" i="79"/>
  <c r="G135" i="43" s="1"/>
  <c r="Z568" i="79"/>
  <c r="G137" i="43" s="1"/>
  <c r="Z574" i="79"/>
  <c r="Z752" i="79"/>
  <c r="G147" i="43" s="1"/>
  <c r="Z755" i="79"/>
  <c r="G150" i="43" s="1"/>
  <c r="Z751" i="79"/>
  <c r="G146" i="43" s="1"/>
  <c r="Z749" i="79"/>
  <c r="G144" i="43" s="1"/>
  <c r="Z750" i="79"/>
  <c r="G145" i="43" s="1"/>
  <c r="Z756" i="79"/>
  <c r="G151" i="43" s="1"/>
  <c r="Z753" i="79"/>
  <c r="G148" i="43" s="1"/>
  <c r="Z1121" i="79"/>
  <c r="G171" i="43" s="1"/>
  <c r="Z1116" i="79"/>
  <c r="G166" i="43" s="1"/>
  <c r="Z1117" i="79"/>
  <c r="G167" i="43" s="1"/>
  <c r="Z1120" i="79"/>
  <c r="G170" i="43" s="1"/>
  <c r="Z1115" i="79"/>
  <c r="G165" i="43" s="1"/>
  <c r="Z1119" i="79"/>
  <c r="G169" i="43" s="1"/>
  <c r="Z1118" i="79"/>
  <c r="G168" i="43" s="1"/>
  <c r="Z1122" i="79"/>
  <c r="G172" i="43" s="1"/>
  <c r="Z1123" i="79"/>
  <c r="G173" i="43" s="1"/>
  <c r="AG1124" i="79"/>
  <c r="AG1115" i="79"/>
  <c r="AG1117" i="79"/>
  <c r="AG1123" i="79"/>
  <c r="AG1120" i="79"/>
  <c r="AG1121" i="79"/>
  <c r="AG1122" i="79"/>
  <c r="AG1116" i="79"/>
  <c r="AG1119" i="79"/>
  <c r="AG1118" i="79"/>
  <c r="AF935" i="79"/>
  <c r="AF932" i="79"/>
  <c r="AF936" i="79"/>
  <c r="AF939" i="79"/>
  <c r="AF934" i="79"/>
  <c r="AF940" i="79"/>
  <c r="AF938" i="79"/>
  <c r="AF933" i="79"/>
  <c r="AD934" i="79"/>
  <c r="K156" i="43" s="1"/>
  <c r="AD939" i="79"/>
  <c r="K161" i="43" s="1"/>
  <c r="AD936" i="79"/>
  <c r="K158" i="43" s="1"/>
  <c r="AD933" i="79"/>
  <c r="K155" i="43" s="1"/>
  <c r="AD938" i="79"/>
  <c r="K160" i="43" s="1"/>
  <c r="AD932" i="79"/>
  <c r="K154" i="43" s="1"/>
  <c r="AD940" i="79"/>
  <c r="K162" i="43" s="1"/>
  <c r="AD935" i="79"/>
  <c r="K157" i="43" s="1"/>
  <c r="AK392" i="46"/>
  <c r="AK388" i="46"/>
  <c r="AL205" i="79"/>
  <c r="AE387" i="79"/>
  <c r="AK755" i="79"/>
  <c r="AK749" i="79"/>
  <c r="AK753" i="79"/>
  <c r="AK752" i="79"/>
  <c r="AK756" i="79"/>
  <c r="AK750" i="79"/>
  <c r="AK751" i="79"/>
  <c r="AF749" i="79"/>
  <c r="AF753" i="79"/>
  <c r="AF756" i="79"/>
  <c r="AF750" i="79"/>
  <c r="AF755" i="79"/>
  <c r="AF751" i="79"/>
  <c r="AF752" i="79"/>
  <c r="AD1121" i="79"/>
  <c r="K171" i="43" s="1"/>
  <c r="AD1119" i="79"/>
  <c r="K169" i="43" s="1"/>
  <c r="AD1123" i="79"/>
  <c r="K173" i="43" s="1"/>
  <c r="AD1115" i="79"/>
  <c r="K165" i="43" s="1"/>
  <c r="AD1122" i="79"/>
  <c r="K172" i="43" s="1"/>
  <c r="AD1118" i="79"/>
  <c r="K168" i="43" s="1"/>
  <c r="AD1120" i="79"/>
  <c r="K170" i="43" s="1"/>
  <c r="AD1124" i="79"/>
  <c r="K174" i="43" s="1"/>
  <c r="AD1117" i="79"/>
  <c r="K167" i="43" s="1"/>
  <c r="AD1116" i="79"/>
  <c r="K166" i="43" s="1"/>
  <c r="AL1115" i="79"/>
  <c r="AL1123" i="79"/>
  <c r="AL1118" i="79"/>
  <c r="AL1124" i="79"/>
  <c r="AL1122" i="79"/>
  <c r="AL1116" i="79"/>
  <c r="AL1121" i="79"/>
  <c r="AL1117" i="79"/>
  <c r="AL1119" i="79"/>
  <c r="AL1120" i="79"/>
  <c r="AE938" i="79"/>
  <c r="AE940" i="79"/>
  <c r="AE934" i="79"/>
  <c r="AE936" i="79"/>
  <c r="AE935" i="79"/>
  <c r="AE939" i="79"/>
  <c r="AE932" i="79"/>
  <c r="AE933" i="79"/>
  <c r="AC936" i="79"/>
  <c r="J158" i="43" s="1"/>
  <c r="AC933" i="79"/>
  <c r="J155" i="43" s="1"/>
  <c r="AC935" i="79"/>
  <c r="J157" i="43" s="1"/>
  <c r="AC932" i="79"/>
  <c r="J154" i="43" s="1"/>
  <c r="AC938" i="79"/>
  <c r="J160" i="43" s="1"/>
  <c r="AC934" i="79"/>
  <c r="J156" i="43" s="1"/>
  <c r="AC939" i="79"/>
  <c r="J161" i="43" s="1"/>
  <c r="AC940" i="79"/>
  <c r="J162" i="43" s="1"/>
  <c r="Z570" i="79"/>
  <c r="G139" i="43" s="1"/>
  <c r="AB752" i="79"/>
  <c r="I147" i="43" s="1"/>
  <c r="AB756" i="79"/>
  <c r="I151" i="43" s="1"/>
  <c r="AB751" i="79"/>
  <c r="I146" i="43" s="1"/>
  <c r="AB749" i="79"/>
  <c r="I144" i="43" s="1"/>
  <c r="AB750" i="79"/>
  <c r="I145" i="43" s="1"/>
  <c r="AB753" i="79"/>
  <c r="I148" i="43" s="1"/>
  <c r="AB755" i="79"/>
  <c r="I150" i="43" s="1"/>
  <c r="AG756" i="79"/>
  <c r="AG753" i="79"/>
  <c r="AG755" i="79"/>
  <c r="AG749" i="79"/>
  <c r="AG751" i="79"/>
  <c r="AG750" i="79"/>
  <c r="AG752" i="79"/>
  <c r="AE384" i="79"/>
  <c r="AE388" i="79"/>
  <c r="AB1122" i="79"/>
  <c r="I172" i="43" s="1"/>
  <c r="AB1116" i="79"/>
  <c r="I166" i="43" s="1"/>
  <c r="AB1117" i="79"/>
  <c r="I167" i="43" s="1"/>
  <c r="AB1123" i="79"/>
  <c r="I173" i="43" s="1"/>
  <c r="AB1118" i="79"/>
  <c r="I168" i="43" s="1"/>
  <c r="AB1124" i="79"/>
  <c r="I174" i="43" s="1"/>
  <c r="AB1121" i="79"/>
  <c r="I171" i="43" s="1"/>
  <c r="AB1119" i="79"/>
  <c r="I169" i="43" s="1"/>
  <c r="AB1120" i="79"/>
  <c r="I170" i="43" s="1"/>
  <c r="AB1115" i="79"/>
  <c r="I165" i="43" s="1"/>
  <c r="AI1124" i="79"/>
  <c r="AI1120" i="79"/>
  <c r="AI1119" i="79"/>
  <c r="AI1118" i="79"/>
  <c r="AI1117" i="79"/>
  <c r="AI1121" i="79"/>
  <c r="AI1122" i="79"/>
  <c r="AI1115" i="79"/>
  <c r="AI1116" i="79"/>
  <c r="AI1123" i="79"/>
  <c r="AL932" i="79"/>
  <c r="AL933" i="79"/>
  <c r="AL940" i="79"/>
  <c r="AL934" i="79"/>
  <c r="AL938" i="79"/>
  <c r="AL939" i="79"/>
  <c r="AL935" i="79"/>
  <c r="AL936" i="79"/>
  <c r="AI385" i="79"/>
  <c r="AF205" i="79"/>
  <c r="AA750" i="79"/>
  <c r="H145" i="43" s="1"/>
  <c r="AA752" i="79"/>
  <c r="H147" i="43" s="1"/>
  <c r="AA751" i="79"/>
  <c r="H146" i="43" s="1"/>
  <c r="AA749" i="79"/>
  <c r="H144" i="43" s="1"/>
  <c r="AA755" i="79"/>
  <c r="H150" i="43" s="1"/>
  <c r="AA756" i="79"/>
  <c r="H151" i="43" s="1"/>
  <c r="AA753" i="79"/>
  <c r="H148" i="43" s="1"/>
  <c r="AI755" i="79"/>
  <c r="AI753" i="79"/>
  <c r="AI756" i="79"/>
  <c r="AI749" i="79"/>
  <c r="AI751" i="79"/>
  <c r="AI752" i="79"/>
  <c r="AI750" i="79"/>
  <c r="AD202" i="79"/>
  <c r="AD199" i="79"/>
  <c r="AF942" i="79"/>
  <c r="K79" i="43" s="1"/>
  <c r="AE1116" i="79"/>
  <c r="AE1118" i="79"/>
  <c r="AE1123" i="79"/>
  <c r="AE1122" i="79"/>
  <c r="AE1121" i="79"/>
  <c r="AE1117" i="79"/>
  <c r="AE1115" i="79"/>
  <c r="AE1120" i="79"/>
  <c r="AE1124" i="79"/>
  <c r="AE1119" i="79"/>
  <c r="AJ1122" i="79"/>
  <c r="AJ1123" i="79"/>
  <c r="AJ1117" i="79"/>
  <c r="AJ1119" i="79"/>
  <c r="AJ1116" i="79"/>
  <c r="AJ1121" i="79"/>
  <c r="AJ1115" i="79"/>
  <c r="AJ1124" i="79"/>
  <c r="AJ1118" i="79"/>
  <c r="AJ1120" i="79"/>
  <c r="AK939" i="79"/>
  <c r="AK932" i="79"/>
  <c r="AK934" i="79"/>
  <c r="AK938" i="79"/>
  <c r="AK940" i="79"/>
  <c r="AK935" i="79"/>
  <c r="AK936" i="79"/>
  <c r="AK933" i="79"/>
  <c r="AD751" i="79"/>
  <c r="K146" i="43" s="1"/>
  <c r="AD753" i="79"/>
  <c r="K148" i="43" s="1"/>
  <c r="AD752" i="79"/>
  <c r="K147" i="43" s="1"/>
  <c r="AD756" i="79"/>
  <c r="K151" i="43" s="1"/>
  <c r="AD755" i="79"/>
  <c r="K150" i="43" s="1"/>
  <c r="AD749" i="79"/>
  <c r="K144" i="43" s="1"/>
  <c r="AD750" i="79"/>
  <c r="K145" i="43" s="1"/>
  <c r="AK1120" i="79"/>
  <c r="AK1124" i="79"/>
  <c r="AK1119" i="79"/>
  <c r="AK1115" i="79"/>
  <c r="AK1121" i="79"/>
  <c r="AK1117" i="79"/>
  <c r="AK1123" i="79"/>
  <c r="AK1118" i="79"/>
  <c r="AK1122" i="79"/>
  <c r="AK1116" i="79"/>
  <c r="AI387" i="79"/>
  <c r="AH750" i="79"/>
  <c r="AH756" i="79"/>
  <c r="AH755" i="79"/>
  <c r="AH749" i="79"/>
  <c r="AH752" i="79"/>
  <c r="AH751" i="79"/>
  <c r="AH753" i="79"/>
  <c r="AL942" i="79"/>
  <c r="Q79" i="43" s="1"/>
  <c r="Y569" i="79"/>
  <c r="F138" i="43" s="1"/>
  <c r="Y570" i="79"/>
  <c r="F139" i="43" s="1"/>
  <c r="Z938" i="79"/>
  <c r="G160" i="43" s="1"/>
  <c r="Z932" i="79"/>
  <c r="G154" i="43" s="1"/>
  <c r="Z939" i="79"/>
  <c r="G161" i="43" s="1"/>
  <c r="Z934" i="79"/>
  <c r="G156" i="43" s="1"/>
  <c r="Z940" i="79"/>
  <c r="G162" i="43" s="1"/>
  <c r="Z935" i="79"/>
  <c r="G157" i="43" s="1"/>
  <c r="Z936" i="79"/>
  <c r="G158" i="43" s="1"/>
  <c r="Z933" i="79"/>
  <c r="G155" i="43" s="1"/>
  <c r="AI390" i="79"/>
  <c r="N70" i="43" s="1"/>
  <c r="AF203" i="79"/>
  <c r="Z567" i="79"/>
  <c r="G136" i="43" s="1"/>
  <c r="Y386" i="79"/>
  <c r="F130" i="43" s="1"/>
  <c r="Y388" i="79"/>
  <c r="F132" i="43" s="1"/>
  <c r="AJ755" i="79"/>
  <c r="AJ756" i="79"/>
  <c r="AJ750" i="79"/>
  <c r="AJ749" i="79"/>
  <c r="AJ752" i="79"/>
  <c r="AJ753" i="79"/>
  <c r="AJ751" i="79"/>
  <c r="AL749" i="79"/>
  <c r="AL750" i="79"/>
  <c r="AL755" i="79"/>
  <c r="AL756" i="79"/>
  <c r="AL752" i="79"/>
  <c r="AL753" i="79"/>
  <c r="AL751" i="79"/>
  <c r="AG1126" i="79"/>
  <c r="L82" i="43" s="1"/>
  <c r="AK758" i="79"/>
  <c r="P76" i="43" s="1"/>
  <c r="AF1117" i="79"/>
  <c r="AF1122" i="79"/>
  <c r="AF1121" i="79"/>
  <c r="AF1119" i="79"/>
  <c r="AF1124" i="79"/>
  <c r="AF1116" i="79"/>
  <c r="AF1120" i="79"/>
  <c r="AF1115" i="79"/>
  <c r="AF1118" i="79"/>
  <c r="AF1123" i="79"/>
  <c r="AB932" i="79"/>
  <c r="I154" i="43" s="1"/>
  <c r="AB939" i="79"/>
  <c r="I161" i="43" s="1"/>
  <c r="AB934" i="79"/>
  <c r="I156" i="43" s="1"/>
  <c r="AB938" i="79"/>
  <c r="I160" i="43" s="1"/>
  <c r="AB940" i="79"/>
  <c r="I162" i="43" s="1"/>
  <c r="AB936" i="79"/>
  <c r="I158" i="43" s="1"/>
  <c r="AB935" i="79"/>
  <c r="I157" i="43" s="1"/>
  <c r="AB933" i="79"/>
  <c r="I155" i="43" s="1"/>
  <c r="AI935" i="79"/>
  <c r="AI938" i="79"/>
  <c r="AI936" i="79"/>
  <c r="AI939" i="79"/>
  <c r="AI933" i="79"/>
  <c r="AI940" i="79"/>
  <c r="AI932" i="79"/>
  <c r="AI934" i="79"/>
  <c r="AG758" i="79"/>
  <c r="L76" i="43" s="1"/>
  <c r="AE756" i="79"/>
  <c r="AE753" i="79"/>
  <c r="AE749" i="79"/>
  <c r="AE755" i="79"/>
  <c r="AE752" i="79"/>
  <c r="AE750" i="79"/>
  <c r="AE751" i="79"/>
  <c r="AC1115" i="79"/>
  <c r="J165" i="43" s="1"/>
  <c r="AC1119" i="79"/>
  <c r="J169" i="43" s="1"/>
  <c r="AC1116" i="79"/>
  <c r="J166" i="43" s="1"/>
  <c r="AC1123" i="79"/>
  <c r="J173" i="43" s="1"/>
  <c r="AC1124" i="79"/>
  <c r="J174" i="43" s="1"/>
  <c r="AC1121" i="79"/>
  <c r="J171" i="43" s="1"/>
  <c r="AC1118" i="79"/>
  <c r="J168" i="43" s="1"/>
  <c r="AC1117" i="79"/>
  <c r="J167" i="43" s="1"/>
  <c r="AC1120" i="79"/>
  <c r="J170" i="43" s="1"/>
  <c r="AC1122" i="79"/>
  <c r="J172" i="43" s="1"/>
  <c r="AG934" i="79"/>
  <c r="AG935" i="79"/>
  <c r="AG939" i="79"/>
  <c r="AG936" i="79"/>
  <c r="AG932" i="79"/>
  <c r="AG940" i="79"/>
  <c r="AG933" i="79"/>
  <c r="AG938" i="79"/>
  <c r="AD942" i="79"/>
  <c r="AI386" i="79"/>
  <c r="AF199" i="79"/>
  <c r="AE383" i="79"/>
  <c r="Z572" i="79"/>
  <c r="G141" i="43" s="1"/>
  <c r="Y384" i="79"/>
  <c r="F128" i="43" s="1"/>
  <c r="Y383" i="79"/>
  <c r="F127" i="43" s="1"/>
  <c r="AA1126" i="79"/>
  <c r="AD758" i="79"/>
  <c r="AC752" i="79"/>
  <c r="J147" i="43" s="1"/>
  <c r="AC751" i="79"/>
  <c r="J146" i="43" s="1"/>
  <c r="AC753" i="79"/>
  <c r="J148" i="43" s="1"/>
  <c r="AC755" i="79"/>
  <c r="J150" i="43" s="1"/>
  <c r="AC756" i="79"/>
  <c r="J151" i="43" s="1"/>
  <c r="AC749" i="79"/>
  <c r="J144" i="43" s="1"/>
  <c r="AC750" i="79"/>
  <c r="J145" i="43" s="1"/>
  <c r="AI1126" i="79"/>
  <c r="N82" i="43" s="1"/>
  <c r="AF1126" i="79"/>
  <c r="K82" i="43" s="1"/>
  <c r="AH1124" i="79"/>
  <c r="AH1122" i="79"/>
  <c r="AH1123" i="79"/>
  <c r="AH1115" i="79"/>
  <c r="AH1121" i="79"/>
  <c r="AH1119" i="79"/>
  <c r="AH1117" i="79"/>
  <c r="AH1118" i="79"/>
  <c r="AH1116" i="79"/>
  <c r="AH1120" i="79"/>
  <c r="Y935" i="79"/>
  <c r="F157" i="43" s="1"/>
  <c r="AA936" i="79"/>
  <c r="H158" i="43" s="1"/>
  <c r="AA940" i="79"/>
  <c r="H162" i="43" s="1"/>
  <c r="AA935" i="79"/>
  <c r="H157" i="43" s="1"/>
  <c r="AA934" i="79"/>
  <c r="H156" i="43" s="1"/>
  <c r="AA938" i="79"/>
  <c r="H160" i="43" s="1"/>
  <c r="AA932" i="79"/>
  <c r="H154" i="43" s="1"/>
  <c r="AA933" i="79"/>
  <c r="H155" i="43" s="1"/>
  <c r="AA939" i="79"/>
  <c r="H161" i="43" s="1"/>
  <c r="AJ935" i="79"/>
  <c r="AJ936" i="79"/>
  <c r="AJ933" i="79"/>
  <c r="AJ938" i="79"/>
  <c r="AJ934" i="79"/>
  <c r="AJ932" i="79"/>
  <c r="AJ939" i="79"/>
  <c r="AJ940" i="79"/>
  <c r="AI758" i="79"/>
  <c r="N76" i="43" s="1"/>
  <c r="AH936" i="79"/>
  <c r="AH934" i="79"/>
  <c r="AH933" i="79"/>
  <c r="AH938" i="79"/>
  <c r="AH932" i="79"/>
  <c r="AH939" i="79"/>
  <c r="AH940" i="79"/>
  <c r="AH935" i="79"/>
  <c r="P15" i="47"/>
  <c r="AI205" i="79"/>
  <c r="AF391" i="46"/>
  <c r="AF521" i="46"/>
  <c r="AA389" i="79"/>
  <c r="F69" i="43" s="1"/>
  <c r="AG391" i="46"/>
  <c r="D82" i="43"/>
  <c r="Y1125" i="79"/>
  <c r="D81" i="43" s="1"/>
  <c r="P17" i="47"/>
  <c r="P18" i="47"/>
  <c r="AJ202" i="79"/>
  <c r="AI200" i="79"/>
  <c r="P21" i="47"/>
  <c r="P24" i="47"/>
  <c r="AL200" i="79"/>
  <c r="AI202" i="79"/>
  <c r="AH389" i="46"/>
  <c r="E94" i="43" s="1"/>
  <c r="AH390" i="46"/>
  <c r="AH388" i="46"/>
  <c r="P19" i="47"/>
  <c r="AJ200" i="79"/>
  <c r="P22" i="47"/>
  <c r="AI203" i="79"/>
  <c r="P16" i="47"/>
  <c r="P25" i="47"/>
  <c r="P23" i="47"/>
  <c r="AL199" i="79"/>
  <c r="AJ199" i="79"/>
  <c r="AJ201" i="79"/>
  <c r="AI201" i="79"/>
  <c r="P26" i="47"/>
  <c r="AJ205" i="79"/>
  <c r="AH203" i="79"/>
  <c r="AH201" i="79"/>
  <c r="AH199" i="79"/>
  <c r="AH200" i="79"/>
  <c r="AH202" i="79"/>
  <c r="Y204" i="79"/>
  <c r="Y261" i="46"/>
  <c r="U20" i="47"/>
  <c r="U22" i="47"/>
  <c r="U23" i="47"/>
  <c r="U16" i="47"/>
  <c r="U15" i="47"/>
  <c r="U24" i="47"/>
  <c r="U25" i="47"/>
  <c r="U18" i="47"/>
  <c r="U26" i="47"/>
  <c r="U19" i="47"/>
  <c r="U21" i="47"/>
  <c r="AK261" i="46"/>
  <c r="AA391" i="46"/>
  <c r="K45" i="47" s="1"/>
  <c r="AL521" i="46"/>
  <c r="AC391" i="46"/>
  <c r="AE521" i="46"/>
  <c r="AD391" i="46"/>
  <c r="AB521" i="46"/>
  <c r="AD521" i="46"/>
  <c r="AA521" i="46"/>
  <c r="AC521" i="46"/>
  <c r="Z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AE204" i="79"/>
  <c r="Z391" i="46"/>
  <c r="Z261" i="46"/>
  <c r="Y391" i="46"/>
  <c r="J176" i="43" l="1"/>
  <c r="K176" i="43"/>
  <c r="F82" i="43"/>
  <c r="H175" i="43"/>
  <c r="H176" i="43" s="1"/>
  <c r="I176" i="43"/>
  <c r="E82" i="43"/>
  <c r="G175" i="43"/>
  <c r="G176" i="43" s="1"/>
  <c r="AM518" i="46"/>
  <c r="I79" i="43"/>
  <c r="K163" i="43"/>
  <c r="I76" i="43"/>
  <c r="R76" i="43" s="1"/>
  <c r="K152" i="43"/>
  <c r="F73" i="43"/>
  <c r="H142" i="43"/>
  <c r="I73" i="43"/>
  <c r="K142" i="43"/>
  <c r="J73" i="43"/>
  <c r="F134" i="43"/>
  <c r="E73" i="43"/>
  <c r="G142" i="43"/>
  <c r="H73" i="43"/>
  <c r="J142" i="43"/>
  <c r="G73" i="43"/>
  <c r="I142" i="43"/>
  <c r="E70" i="43"/>
  <c r="G133" i="43"/>
  <c r="G134" i="43" s="1"/>
  <c r="J70" i="43"/>
  <c r="H70" i="43"/>
  <c r="J133" i="43"/>
  <c r="J134" i="43" s="1"/>
  <c r="G70" i="43"/>
  <c r="I133" i="43"/>
  <c r="I134" i="43" s="1"/>
  <c r="I70" i="43"/>
  <c r="K133" i="43"/>
  <c r="K134" i="43" s="1"/>
  <c r="AM384" i="79"/>
  <c r="L128" i="43" s="1"/>
  <c r="F93" i="43"/>
  <c r="AI391" i="46"/>
  <c r="AM517" i="46"/>
  <c r="R17" i="47"/>
  <c r="R24" i="47"/>
  <c r="R20" i="47"/>
  <c r="R22" i="47"/>
  <c r="R15" i="47"/>
  <c r="R19" i="47"/>
  <c r="R16" i="47"/>
  <c r="R18" i="47"/>
  <c r="R26" i="47"/>
  <c r="R23" i="47"/>
  <c r="AM519" i="46"/>
  <c r="AJ391" i="46"/>
  <c r="Q16" i="47"/>
  <c r="AJ521" i="46"/>
  <c r="AL391" i="46"/>
  <c r="T36" i="47"/>
  <c r="T23" i="47"/>
  <c r="Q38" i="47"/>
  <c r="Q41" i="47"/>
  <c r="Q31" i="47"/>
  <c r="Q37" i="47"/>
  <c r="Q40" i="47"/>
  <c r="F94" i="43"/>
  <c r="Q25" i="47"/>
  <c r="Q32" i="47"/>
  <c r="Q35" i="47"/>
  <c r="Q22" i="47"/>
  <c r="AK521" i="46"/>
  <c r="Q33" i="47"/>
  <c r="Q36" i="47"/>
  <c r="D94" i="43"/>
  <c r="AM522" i="46"/>
  <c r="F104" i="43" s="1"/>
  <c r="AM262" i="46"/>
  <c r="D104" i="43" s="1"/>
  <c r="T38" i="47"/>
  <c r="T40" i="47"/>
  <c r="T15" i="47"/>
  <c r="T19" i="47"/>
  <c r="D93" i="43"/>
  <c r="T30" i="47"/>
  <c r="T37" i="47"/>
  <c r="T20" i="47"/>
  <c r="T17" i="47"/>
  <c r="T41" i="47"/>
  <c r="T32" i="47"/>
  <c r="T33" i="47"/>
  <c r="T26" i="47"/>
  <c r="T22" i="47"/>
  <c r="T24" i="47"/>
  <c r="AM259" i="46"/>
  <c r="T35" i="47"/>
  <c r="T21" i="47"/>
  <c r="T34" i="47"/>
  <c r="T39" i="47"/>
  <c r="T31" i="47"/>
  <c r="T25" i="47"/>
  <c r="T16" i="47"/>
  <c r="AH261" i="46"/>
  <c r="R30" i="47" s="1"/>
  <c r="AL261" i="46"/>
  <c r="V31" i="47" s="1"/>
  <c r="S21" i="47"/>
  <c r="Q39" i="47"/>
  <c r="Q30" i="47"/>
  <c r="Q34" i="47"/>
  <c r="Q20" i="47"/>
  <c r="Q18" i="47"/>
  <c r="V25" i="47"/>
  <c r="Q23" i="47"/>
  <c r="Q19" i="47"/>
  <c r="V21" i="47"/>
  <c r="Q17" i="47"/>
  <c r="Q26" i="47"/>
  <c r="Q24" i="47"/>
  <c r="Q21" i="47"/>
  <c r="AM260" i="46"/>
  <c r="V24" i="47"/>
  <c r="V22" i="47"/>
  <c r="V26" i="47"/>
  <c r="V23" i="47"/>
  <c r="V18" i="47"/>
  <c r="V17" i="47"/>
  <c r="V20" i="47"/>
  <c r="V19" i="47"/>
  <c r="V15" i="47"/>
  <c r="S31" i="47"/>
  <c r="S35" i="47"/>
  <c r="S41" i="47"/>
  <c r="S24" i="47"/>
  <c r="S20" i="47"/>
  <c r="AM132" i="46"/>
  <c r="C104" i="43" s="1"/>
  <c r="S16" i="47"/>
  <c r="S38" i="47"/>
  <c r="S30" i="47"/>
  <c r="S25" i="47"/>
  <c r="S19" i="47"/>
  <c r="S37" i="47"/>
  <c r="S34" i="47"/>
  <c r="S40" i="47"/>
  <c r="S32" i="47"/>
  <c r="S15" i="47"/>
  <c r="S17" i="47"/>
  <c r="S33" i="47"/>
  <c r="S36" i="47"/>
  <c r="S39" i="47"/>
  <c r="S22" i="47"/>
  <c r="S18" i="47"/>
  <c r="S26" i="47"/>
  <c r="S56" i="47"/>
  <c r="P39" i="47"/>
  <c r="M45" i="47"/>
  <c r="V39" i="47"/>
  <c r="N51" i="47"/>
  <c r="AM383" i="79"/>
  <c r="L127" i="43" s="1"/>
  <c r="AM385" i="79"/>
  <c r="L129" i="43" s="1"/>
  <c r="AM205" i="79"/>
  <c r="G104" i="43" s="1"/>
  <c r="U31" i="47"/>
  <c r="AM388" i="46"/>
  <c r="AM568" i="79"/>
  <c r="L137" i="43" s="1"/>
  <c r="AM390" i="46"/>
  <c r="AM200" i="79"/>
  <c r="AM199" i="79"/>
  <c r="AM1116" i="79"/>
  <c r="L166" i="43" s="1"/>
  <c r="AM1117" i="79"/>
  <c r="L167" i="43" s="1"/>
  <c r="AM751" i="79"/>
  <c r="L146" i="43" s="1"/>
  <c r="AM1119" i="79"/>
  <c r="L169" i="43" s="1"/>
  <c r="AM755" i="79"/>
  <c r="L150" i="43" s="1"/>
  <c r="AM750" i="79"/>
  <c r="L145" i="43" s="1"/>
  <c r="AM1115" i="79"/>
  <c r="L165" i="43" s="1"/>
  <c r="AM749" i="79"/>
  <c r="L144" i="43" s="1"/>
  <c r="AM933" i="79"/>
  <c r="L155" i="43" s="1"/>
  <c r="AM1123" i="79"/>
  <c r="L173" i="43" s="1"/>
  <c r="AM1121" i="79"/>
  <c r="L171" i="43" s="1"/>
  <c r="AM201" i="79"/>
  <c r="AM389" i="46"/>
  <c r="AM1118" i="79"/>
  <c r="L168" i="43" s="1"/>
  <c r="AM1120" i="79"/>
  <c r="L170" i="43" s="1"/>
  <c r="AM935" i="79"/>
  <c r="L157" i="43" s="1"/>
  <c r="AM572" i="79"/>
  <c r="L141" i="43" s="1"/>
  <c r="AM1124" i="79"/>
  <c r="L174" i="43" s="1"/>
  <c r="AM752" i="79"/>
  <c r="L147" i="43" s="1"/>
  <c r="AM1122" i="79"/>
  <c r="L172" i="43" s="1"/>
  <c r="AM753" i="79"/>
  <c r="L148" i="43" s="1"/>
  <c r="AM202" i="79"/>
  <c r="AM203" i="79"/>
  <c r="AM567" i="79"/>
  <c r="L136" i="43" s="1"/>
  <c r="D79" i="43"/>
  <c r="R79" i="43" s="1"/>
  <c r="AM942" i="79"/>
  <c r="AM936" i="79"/>
  <c r="L158" i="43" s="1"/>
  <c r="AM388" i="79"/>
  <c r="L132" i="43" s="1"/>
  <c r="AM569" i="79"/>
  <c r="L138" i="43" s="1"/>
  <c r="AM574" i="79"/>
  <c r="L142" i="43" s="1"/>
  <c r="AM392" i="46"/>
  <c r="E104" i="43" s="1"/>
  <c r="AM566" i="79"/>
  <c r="L135" i="43" s="1"/>
  <c r="AM938" i="79"/>
  <c r="L160" i="43" s="1"/>
  <c r="AM390" i="79"/>
  <c r="AM570" i="79"/>
  <c r="L139" i="43" s="1"/>
  <c r="AK391" i="46"/>
  <c r="AM387" i="79"/>
  <c r="L131" i="43" s="1"/>
  <c r="AM386" i="79"/>
  <c r="L130" i="43" s="1"/>
  <c r="AM932" i="79"/>
  <c r="L154" i="43" s="1"/>
  <c r="AM934" i="79"/>
  <c r="L156" i="43" s="1"/>
  <c r="AM1126" i="79"/>
  <c r="AM756" i="79"/>
  <c r="L151" i="43" s="1"/>
  <c r="AM940" i="79"/>
  <c r="L162" i="43" s="1"/>
  <c r="AM939" i="79"/>
  <c r="L161" i="43" s="1"/>
  <c r="AM758" i="79"/>
  <c r="L152" i="43" s="1"/>
  <c r="C103" i="43"/>
  <c r="AB204" i="79"/>
  <c r="E95" i="43"/>
  <c r="Z389" i="79"/>
  <c r="E69" i="43" s="1"/>
  <c r="AA204" i="79"/>
  <c r="AB389" i="79"/>
  <c r="G69" i="43" s="1"/>
  <c r="P30" i="47"/>
  <c r="P37" i="47"/>
  <c r="P33" i="47"/>
  <c r="P56" i="47"/>
  <c r="P32" i="47"/>
  <c r="AG389" i="79"/>
  <c r="L69" i="43" s="1"/>
  <c r="AH389" i="79"/>
  <c r="M69" i="43" s="1"/>
  <c r="AJ389" i="79"/>
  <c r="O69" i="43" s="1"/>
  <c r="AL389" i="79"/>
  <c r="Q69" i="43" s="1"/>
  <c r="H97" i="43"/>
  <c r="P48" i="47"/>
  <c r="AD204" i="79"/>
  <c r="K95" i="43"/>
  <c r="AF389" i="79"/>
  <c r="K69" i="43" s="1"/>
  <c r="P54" i="47"/>
  <c r="AF204" i="79"/>
  <c r="AK389" i="79"/>
  <c r="P69" i="43" s="1"/>
  <c r="AG204" i="79"/>
  <c r="P34" i="47"/>
  <c r="P40" i="47"/>
  <c r="AK204" i="79"/>
  <c r="Z204" i="79"/>
  <c r="H94" i="43"/>
  <c r="H96" i="43"/>
  <c r="AI204" i="79"/>
  <c r="P51" i="47"/>
  <c r="K94" i="43"/>
  <c r="AC389" i="79"/>
  <c r="H69" i="43" s="1"/>
  <c r="I99" i="43"/>
  <c r="H93" i="43"/>
  <c r="H98" i="43"/>
  <c r="P55" i="47"/>
  <c r="AI1125" i="79"/>
  <c r="N81" i="43" s="1"/>
  <c r="AB1125" i="79"/>
  <c r="G81" i="43" s="1"/>
  <c r="J99" i="43"/>
  <c r="I95" i="43"/>
  <c r="P50" i="47"/>
  <c r="K101" i="43"/>
  <c r="AC204" i="79"/>
  <c r="K97" i="43"/>
  <c r="L100" i="43"/>
  <c r="J97" i="43"/>
  <c r="P47" i="47"/>
  <c r="P35" i="47"/>
  <c r="P38" i="47"/>
  <c r="AD389" i="79"/>
  <c r="I69" i="43" s="1"/>
  <c r="AD1125" i="79"/>
  <c r="I81" i="43" s="1"/>
  <c r="I93" i="43"/>
  <c r="P53" i="47"/>
  <c r="P36" i="47"/>
  <c r="P31" i="47"/>
  <c r="H95" i="43"/>
  <c r="AI389" i="79"/>
  <c r="N69" i="43" s="1"/>
  <c r="L94" i="43"/>
  <c r="P46" i="47"/>
  <c r="P52" i="47"/>
  <c r="P41" i="47"/>
  <c r="J96" i="43"/>
  <c r="L95" i="43"/>
  <c r="K93" i="43"/>
  <c r="P45" i="47"/>
  <c r="P49" i="47"/>
  <c r="L102" i="43"/>
  <c r="M102" i="43" s="1"/>
  <c r="I94" i="43"/>
  <c r="AE389" i="79"/>
  <c r="J69" i="43" s="1"/>
  <c r="K99" i="43"/>
  <c r="J93" i="43"/>
  <c r="AL1125" i="79"/>
  <c r="Q81" i="43" s="1"/>
  <c r="L93" i="43"/>
  <c r="Z1125" i="79"/>
  <c r="E81" i="43" s="1"/>
  <c r="G97" i="43"/>
  <c r="AH1125" i="79"/>
  <c r="M81" i="43" s="1"/>
  <c r="AF1125" i="79"/>
  <c r="K81" i="43" s="1"/>
  <c r="AG1125" i="79"/>
  <c r="L81" i="43" s="1"/>
  <c r="L98" i="43"/>
  <c r="J94" i="43"/>
  <c r="L97" i="43"/>
  <c r="J95" i="43"/>
  <c r="I96" i="43"/>
  <c r="K100" i="43"/>
  <c r="AK1125" i="79"/>
  <c r="P81" i="43" s="1"/>
  <c r="AJ1125" i="79"/>
  <c r="O81" i="43" s="1"/>
  <c r="I97" i="43"/>
  <c r="K96" i="43"/>
  <c r="Y389" i="79"/>
  <c r="D69" i="43" s="1"/>
  <c r="L99" i="43"/>
  <c r="AE1125" i="79"/>
  <c r="J81" i="43" s="1"/>
  <c r="L101" i="43"/>
  <c r="AC1125" i="79"/>
  <c r="H81" i="43" s="1"/>
  <c r="L96" i="43"/>
  <c r="J100" i="43"/>
  <c r="AA1125" i="79"/>
  <c r="F81" i="43" s="1"/>
  <c r="AH391" i="46"/>
  <c r="S60" i="47"/>
  <c r="Q61" i="47"/>
  <c r="P62" i="47"/>
  <c r="P66" i="47"/>
  <c r="P69" i="47"/>
  <c r="P67" i="47"/>
  <c r="P61" i="47"/>
  <c r="P71" i="47"/>
  <c r="P70" i="47"/>
  <c r="P68" i="47"/>
  <c r="P64" i="47"/>
  <c r="P60" i="47"/>
  <c r="P63" i="47"/>
  <c r="P65" i="47"/>
  <c r="AJ204" i="79"/>
  <c r="P27" i="47"/>
  <c r="P29" i="47" s="1"/>
  <c r="Q60" i="47"/>
  <c r="Q67" i="47"/>
  <c r="Q69" i="47"/>
  <c r="Q50" i="47"/>
  <c r="Q71" i="47"/>
  <c r="AL204" i="79"/>
  <c r="Q47" i="47"/>
  <c r="Q52" i="47"/>
  <c r="E93" i="43"/>
  <c r="Q65" i="47"/>
  <c r="Q45" i="47"/>
  <c r="Q62" i="47"/>
  <c r="G94" i="43"/>
  <c r="Q54" i="47"/>
  <c r="Q48" i="47"/>
  <c r="Q70" i="47"/>
  <c r="Q64" i="47"/>
  <c r="Q63" i="47"/>
  <c r="Q66" i="47"/>
  <c r="Q56" i="47"/>
  <c r="Q49" i="47"/>
  <c r="Q53" i="47"/>
  <c r="Q55" i="47"/>
  <c r="G95" i="43"/>
  <c r="Q51" i="47"/>
  <c r="Q68" i="47"/>
  <c r="Q46" i="47"/>
  <c r="S48" i="47"/>
  <c r="G96" i="43"/>
  <c r="AH204" i="79"/>
  <c r="G93" i="43"/>
  <c r="S49" i="47"/>
  <c r="S71" i="47"/>
  <c r="S55" i="47"/>
  <c r="S50" i="47"/>
  <c r="S63" i="47"/>
  <c r="S68" i="47"/>
  <c r="S46" i="47"/>
  <c r="S67" i="47"/>
  <c r="S66" i="47"/>
  <c r="S69" i="47"/>
  <c r="S45" i="47"/>
  <c r="S70" i="47"/>
  <c r="S64" i="47"/>
  <c r="S52" i="47"/>
  <c r="S65" i="47"/>
  <c r="S62" i="47"/>
  <c r="S61" i="47"/>
  <c r="S51" i="47"/>
  <c r="S54" i="47"/>
  <c r="S47" i="47"/>
  <c r="S53" i="47"/>
  <c r="F96" i="43"/>
  <c r="F95" i="43"/>
  <c r="U27" i="47"/>
  <c r="U29" i="47" s="1"/>
  <c r="U40" i="47"/>
  <c r="U36" i="47"/>
  <c r="U41" i="47"/>
  <c r="U39" i="47"/>
  <c r="U38" i="47"/>
  <c r="U37" i="47"/>
  <c r="U35" i="47"/>
  <c r="U33" i="47"/>
  <c r="U30" i="47"/>
  <c r="U32" i="47"/>
  <c r="U34" i="47"/>
  <c r="K56" i="47"/>
  <c r="K54" i="47"/>
  <c r="K50" i="47"/>
  <c r="K51" i="47"/>
  <c r="K48" i="47"/>
  <c r="K55" i="47"/>
  <c r="K52" i="47"/>
  <c r="K46" i="47"/>
  <c r="K47" i="47"/>
  <c r="K49" i="47"/>
  <c r="K53" i="47"/>
  <c r="M47" i="47"/>
  <c r="M49" i="47"/>
  <c r="M54" i="47"/>
  <c r="M55" i="47"/>
  <c r="M5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R82" i="43" l="1"/>
  <c r="L104" i="43"/>
  <c r="L175" i="43"/>
  <c r="H104" i="43"/>
  <c r="L133" i="43"/>
  <c r="L134" i="43" s="1"/>
  <c r="K104" i="43"/>
  <c r="L163" i="43"/>
  <c r="L176" i="43"/>
  <c r="R70" i="43"/>
  <c r="R73" i="43"/>
  <c r="D103" i="43"/>
  <c r="T71" i="47"/>
  <c r="AM521" i="46"/>
  <c r="AM523" i="46" s="1"/>
  <c r="T63" i="47"/>
  <c r="T46" i="47"/>
  <c r="T53" i="47"/>
  <c r="T70" i="47"/>
  <c r="R27" i="47"/>
  <c r="R29" i="47" s="1"/>
  <c r="T49" i="47"/>
  <c r="T54" i="47"/>
  <c r="T60" i="47"/>
  <c r="T68" i="47"/>
  <c r="T65" i="47"/>
  <c r="T55" i="47"/>
  <c r="T62" i="47"/>
  <c r="T56" i="47"/>
  <c r="T66" i="47"/>
  <c r="T67" i="47"/>
  <c r="T69" i="47"/>
  <c r="T48" i="47"/>
  <c r="T50" i="47"/>
  <c r="T51" i="47"/>
  <c r="T64" i="47"/>
  <c r="T45" i="47"/>
  <c r="T52" i="47"/>
  <c r="T61" i="47"/>
  <c r="T47" i="47"/>
  <c r="R41" i="47"/>
  <c r="R36" i="47"/>
  <c r="R37" i="47"/>
  <c r="R31" i="47"/>
  <c r="R32" i="47"/>
  <c r="R40" i="47"/>
  <c r="R39" i="47"/>
  <c r="R34" i="47"/>
  <c r="R35" i="47"/>
  <c r="R33" i="47"/>
  <c r="R38" i="47"/>
  <c r="T27" i="47"/>
  <c r="T29" i="47" s="1"/>
  <c r="T42" i="47" s="1"/>
  <c r="T44" i="47" s="1"/>
  <c r="V70" i="47"/>
  <c r="V66" i="47"/>
  <c r="V53" i="47"/>
  <c r="V34" i="47"/>
  <c r="V60" i="47"/>
  <c r="V50" i="47"/>
  <c r="V62" i="47"/>
  <c r="V35" i="47"/>
  <c r="V45" i="47"/>
  <c r="V69" i="47"/>
  <c r="V51" i="47"/>
  <c r="V37" i="47"/>
  <c r="AM261" i="46"/>
  <c r="AM263" i="46" s="1"/>
  <c r="V63" i="47"/>
  <c r="V32" i="47"/>
  <c r="V71" i="47"/>
  <c r="V30" i="47"/>
  <c r="V68" i="47"/>
  <c r="V65" i="47"/>
  <c r="V41" i="47"/>
  <c r="V36" i="47"/>
  <c r="V49" i="47"/>
  <c r="V47" i="47"/>
  <c r="V55" i="47"/>
  <c r="V52" i="47"/>
  <c r="V38" i="47"/>
  <c r="V33" i="47"/>
  <c r="V61" i="47"/>
  <c r="V64" i="47"/>
  <c r="V67" i="47"/>
  <c r="V40" i="47"/>
  <c r="V56" i="47"/>
  <c r="V48" i="47"/>
  <c r="V54" i="47"/>
  <c r="V46" i="47"/>
  <c r="Q27" i="47"/>
  <c r="Q29" i="47" s="1"/>
  <c r="Q42" i="47" s="1"/>
  <c r="Q44" i="47" s="1"/>
  <c r="Q57" i="47" s="1"/>
  <c r="Q59" i="47" s="1"/>
  <c r="Q72" i="47" s="1"/>
  <c r="Q74" i="47" s="1"/>
  <c r="AM133" i="46"/>
  <c r="V27" i="47"/>
  <c r="V29" i="47" s="1"/>
  <c r="S27" i="47"/>
  <c r="S29" i="47" s="1"/>
  <c r="S42" i="47" s="1"/>
  <c r="S44" i="47" s="1"/>
  <c r="S57" i="47" s="1"/>
  <c r="S59" i="47" s="1"/>
  <c r="S72" i="47" s="1"/>
  <c r="S74" i="47" s="1"/>
  <c r="T75" i="47"/>
  <c r="U47" i="47"/>
  <c r="L81" i="47"/>
  <c r="R68" i="47"/>
  <c r="O98" i="47"/>
  <c r="U83" i="47"/>
  <c r="AM204" i="79"/>
  <c r="AM206" i="79" s="1"/>
  <c r="J104" i="43"/>
  <c r="I104" i="43"/>
  <c r="R69" i="43"/>
  <c r="Q82" i="47"/>
  <c r="P83" i="47"/>
  <c r="AM391" i="46"/>
  <c r="AM393" i="46" s="1"/>
  <c r="U63" i="47"/>
  <c r="U71" i="47"/>
  <c r="AM1125" i="79"/>
  <c r="AM1127" i="79" s="1"/>
  <c r="U48" i="47"/>
  <c r="U50" i="47"/>
  <c r="U61" i="47"/>
  <c r="U65" i="47"/>
  <c r="U49" i="47"/>
  <c r="U56" i="47"/>
  <c r="U68" i="47"/>
  <c r="U70" i="47"/>
  <c r="U45" i="47"/>
  <c r="U46" i="47"/>
  <c r="U60" i="47"/>
  <c r="U66" i="47"/>
  <c r="U69" i="47"/>
  <c r="U52" i="47"/>
  <c r="AM389" i="79"/>
  <c r="AM391" i="79" s="1"/>
  <c r="U62" i="47"/>
  <c r="U64" i="47"/>
  <c r="U54" i="47"/>
  <c r="U55" i="47"/>
  <c r="U67" i="47"/>
  <c r="U53" i="47"/>
  <c r="U51" i="47"/>
  <c r="W15" i="47"/>
  <c r="M82" i="47"/>
  <c r="N84" i="47"/>
  <c r="L103" i="43"/>
  <c r="F103" i="43"/>
  <c r="H103" i="43"/>
  <c r="M95" i="43"/>
  <c r="M94" i="43"/>
  <c r="L85" i="47"/>
  <c r="M99" i="43"/>
  <c r="L77" i="47"/>
  <c r="W26" i="47"/>
  <c r="L82" i="47"/>
  <c r="L86" i="47"/>
  <c r="L75" i="47"/>
  <c r="M100" i="43"/>
  <c r="L98" i="47"/>
  <c r="L79" i="47"/>
  <c r="G103" i="43"/>
  <c r="L83" i="47"/>
  <c r="L78" i="47"/>
  <c r="L76" i="47"/>
  <c r="M97" i="43"/>
  <c r="L80" i="47"/>
  <c r="E103" i="43"/>
  <c r="M101" i="43"/>
  <c r="M93" i="43"/>
  <c r="L84" i="47"/>
  <c r="W18" i="47"/>
  <c r="M96" i="43"/>
  <c r="L93" i="47"/>
  <c r="L100" i="47"/>
  <c r="L92" i="47"/>
  <c r="L94" i="47"/>
  <c r="L90" i="47"/>
  <c r="L101" i="47"/>
  <c r="L95" i="47"/>
  <c r="L99" i="47"/>
  <c r="L97" i="47"/>
  <c r="L96" i="47"/>
  <c r="L91" i="47"/>
  <c r="U84" i="47"/>
  <c r="Q81" i="47"/>
  <c r="Q86" i="47"/>
  <c r="Q94" i="47"/>
  <c r="Q97" i="47"/>
  <c r="Q84" i="47"/>
  <c r="Q95" i="47"/>
  <c r="Q76" i="47"/>
  <c r="Q80" i="47"/>
  <c r="Q77" i="47"/>
  <c r="Q96" i="47"/>
  <c r="Q101" i="47"/>
  <c r="Q100" i="47"/>
  <c r="O92" i="47"/>
  <c r="O99" i="47"/>
  <c r="P100" i="47"/>
  <c r="P80" i="47"/>
  <c r="O94" i="47"/>
  <c r="U78" i="47"/>
  <c r="N78" i="47"/>
  <c r="N85" i="47"/>
  <c r="N86" i="47"/>
  <c r="P101" i="47"/>
  <c r="P84" i="47"/>
  <c r="N77" i="47"/>
  <c r="O101" i="47"/>
  <c r="N80" i="47"/>
  <c r="N82" i="47"/>
  <c r="N101" i="47"/>
  <c r="P75" i="47"/>
  <c r="N95" i="47"/>
  <c r="N75" i="47"/>
  <c r="N81" i="47"/>
  <c r="N93" i="47"/>
  <c r="N97" i="47"/>
  <c r="N76" i="47"/>
  <c r="N79" i="47"/>
  <c r="N83" i="47"/>
  <c r="R49" i="47"/>
  <c r="N90" i="47"/>
  <c r="Q99" i="47"/>
  <c r="Q83" i="47"/>
  <c r="P95" i="47"/>
  <c r="Q85" i="47"/>
  <c r="Q92" i="47"/>
  <c r="R55" i="47"/>
  <c r="U75" i="47"/>
  <c r="Q79" i="47"/>
  <c r="Q93" i="47"/>
  <c r="M92" i="47"/>
  <c r="U94" i="47"/>
  <c r="U82" i="47"/>
  <c r="Q98" i="47"/>
  <c r="Q90" i="47"/>
  <c r="Q75" i="47"/>
  <c r="Q78" i="47"/>
  <c r="Q91" i="47"/>
  <c r="P76" i="47"/>
  <c r="N92" i="47"/>
  <c r="P90" i="47"/>
  <c r="P92" i="47"/>
  <c r="P77" i="47"/>
  <c r="U101" i="47"/>
  <c r="M98" i="47"/>
  <c r="U100" i="47"/>
  <c r="U99" i="47"/>
  <c r="P97" i="47"/>
  <c r="P93" i="47"/>
  <c r="P85" i="47"/>
  <c r="P91" i="47"/>
  <c r="P79" i="47"/>
  <c r="P96" i="47"/>
  <c r="P86" i="47"/>
  <c r="S95" i="47"/>
  <c r="U95" i="47"/>
  <c r="U97" i="47"/>
  <c r="P94" i="47"/>
  <c r="P99" i="47"/>
  <c r="U90" i="47"/>
  <c r="U91" i="47"/>
  <c r="P98" i="47"/>
  <c r="P81" i="47"/>
  <c r="P78" i="47"/>
  <c r="P82" i="47"/>
  <c r="S77" i="47"/>
  <c r="O97" i="47"/>
  <c r="S98" i="47"/>
  <c r="S84" i="47"/>
  <c r="S92" i="47"/>
  <c r="O91" i="47"/>
  <c r="O93" i="47"/>
  <c r="U85" i="47"/>
  <c r="U80" i="47"/>
  <c r="U93" i="47"/>
  <c r="U86" i="47"/>
  <c r="U92" i="47"/>
  <c r="S76" i="47"/>
  <c r="S93" i="47"/>
  <c r="S75" i="47"/>
  <c r="R70" i="47"/>
  <c r="S82" i="47"/>
  <c r="S83" i="47"/>
  <c r="U96" i="47"/>
  <c r="U98" i="47"/>
  <c r="S100" i="47"/>
  <c r="S78" i="47"/>
  <c r="S101" i="47"/>
  <c r="O100" i="47"/>
  <c r="O96" i="47"/>
  <c r="U77" i="47"/>
  <c r="U81" i="47"/>
  <c r="U79" i="47"/>
  <c r="S79" i="47"/>
  <c r="S85" i="47"/>
  <c r="S86" i="47"/>
  <c r="O95" i="47"/>
  <c r="O90" i="47"/>
  <c r="U76" i="47"/>
  <c r="S80" i="47"/>
  <c r="S81" i="47"/>
  <c r="M86" i="47"/>
  <c r="M93" i="47"/>
  <c r="M78" i="47"/>
  <c r="M75" i="47"/>
  <c r="M80" i="47"/>
  <c r="M100" i="47"/>
  <c r="P42" i="47"/>
  <c r="P44" i="47" s="1"/>
  <c r="P57" i="47" s="1"/>
  <c r="P59" i="47" s="1"/>
  <c r="P72" i="47" s="1"/>
  <c r="P74" i="47" s="1"/>
  <c r="M95" i="47"/>
  <c r="M96" i="47"/>
  <c r="M76" i="47"/>
  <c r="M97" i="47"/>
  <c r="M85" i="47"/>
  <c r="M79" i="47"/>
  <c r="M84" i="47"/>
  <c r="M94" i="47"/>
  <c r="M90" i="47"/>
  <c r="M91" i="47"/>
  <c r="M99" i="47"/>
  <c r="M81" i="47"/>
  <c r="M83" i="47"/>
  <c r="M101" i="47"/>
  <c r="M77" i="47"/>
  <c r="N91" i="47"/>
  <c r="N99" i="47"/>
  <c r="S94" i="47"/>
  <c r="S97" i="47"/>
  <c r="N98" i="47"/>
  <c r="N100" i="47"/>
  <c r="S91" i="47"/>
  <c r="S96" i="47"/>
  <c r="N94" i="47"/>
  <c r="N96" i="47"/>
  <c r="S99" i="47"/>
  <c r="R81" i="43"/>
  <c r="S90" i="47"/>
  <c r="R64" i="47"/>
  <c r="R53" i="47"/>
  <c r="R52" i="47"/>
  <c r="R51" i="47"/>
  <c r="R62" i="47"/>
  <c r="R71" i="47"/>
  <c r="R67" i="47"/>
  <c r="R48" i="47"/>
  <c r="R61" i="47"/>
  <c r="R60" i="47"/>
  <c r="R45" i="47"/>
  <c r="R54" i="47"/>
  <c r="R46" i="47"/>
  <c r="R66" i="47"/>
  <c r="R56" i="47"/>
  <c r="R47" i="47"/>
  <c r="R50" i="47"/>
  <c r="R65" i="47"/>
  <c r="R63" i="47"/>
  <c r="R69" i="47"/>
  <c r="T95" i="47"/>
  <c r="V97" i="47"/>
  <c r="V96" i="47"/>
  <c r="T92" i="47"/>
  <c r="V84" i="47"/>
  <c r="T96" i="47"/>
  <c r="T80" i="47"/>
  <c r="T82" i="47"/>
  <c r="V92" i="47"/>
  <c r="V75" i="47"/>
  <c r="V78" i="47"/>
  <c r="T86" i="47"/>
  <c r="V93" i="47"/>
  <c r="T101" i="47"/>
  <c r="V94" i="47"/>
  <c r="R84" i="47"/>
  <c r="V82" i="47"/>
  <c r="V99" i="47"/>
  <c r="V101" i="47"/>
  <c r="V85" i="47"/>
  <c r="T90" i="47"/>
  <c r="T77" i="47"/>
  <c r="V98" i="47"/>
  <c r="V90" i="47"/>
  <c r="V76" i="47"/>
  <c r="V100" i="47"/>
  <c r="T94" i="47"/>
  <c r="T99" i="47"/>
  <c r="T76" i="47"/>
  <c r="T79" i="47"/>
  <c r="T81" i="47"/>
  <c r="V81" i="47"/>
  <c r="V77" i="47"/>
  <c r="V95" i="47"/>
  <c r="T98" i="47"/>
  <c r="T91" i="47"/>
  <c r="T78" i="47"/>
  <c r="T100" i="47"/>
  <c r="T83" i="47"/>
  <c r="V79" i="47"/>
  <c r="V80" i="47"/>
  <c r="V86" i="47"/>
  <c r="V83" i="47"/>
  <c r="V91" i="47"/>
  <c r="T93" i="47"/>
  <c r="T97" i="47"/>
  <c r="T85" i="47"/>
  <c r="T84" i="47"/>
  <c r="R81" i="47"/>
  <c r="R78" i="47"/>
  <c r="R94" i="47"/>
  <c r="R99" i="47"/>
  <c r="R75" i="47"/>
  <c r="R80" i="47"/>
  <c r="R86" i="47"/>
  <c r="R83" i="47"/>
  <c r="R95" i="47"/>
  <c r="R100" i="47"/>
  <c r="R90" i="47"/>
  <c r="R93" i="47"/>
  <c r="R101" i="47"/>
  <c r="R82" i="47"/>
  <c r="R91" i="47"/>
  <c r="R85" i="47"/>
  <c r="R97" i="47"/>
  <c r="R92" i="47"/>
  <c r="R98" i="47"/>
  <c r="R96" i="47"/>
  <c r="R79" i="47"/>
  <c r="R76" i="47"/>
  <c r="R77" i="47"/>
  <c r="W17" i="47"/>
  <c r="W25" i="47"/>
  <c r="U42" i="47"/>
  <c r="U44" i="47" s="1"/>
  <c r="W20" i="47"/>
  <c r="W22" i="47"/>
  <c r="W24" i="47"/>
  <c r="W19" i="47"/>
  <c r="W21" i="47"/>
  <c r="W16" i="47"/>
  <c r="W23" i="47"/>
  <c r="K92" i="47"/>
  <c r="K63" i="47"/>
  <c r="K95" i="47"/>
  <c r="K101" i="47"/>
  <c r="K96" i="47"/>
  <c r="K94" i="47"/>
  <c r="K65" i="47"/>
  <c r="K81" i="47"/>
  <c r="K76" i="47"/>
  <c r="K85" i="47"/>
  <c r="K77" i="47"/>
  <c r="K64" i="47"/>
  <c r="K100" i="47"/>
  <c r="K84" i="47"/>
  <c r="K69" i="47"/>
  <c r="K78" i="47"/>
  <c r="K86" i="47"/>
  <c r="K83" i="47"/>
  <c r="K68" i="47"/>
  <c r="K79" i="47"/>
  <c r="K93" i="47"/>
  <c r="K99" i="47"/>
  <c r="K90" i="47"/>
  <c r="K97" i="47"/>
  <c r="K62" i="47"/>
  <c r="K98" i="47"/>
  <c r="K91" i="47"/>
  <c r="K60" i="47"/>
  <c r="K80" i="47"/>
  <c r="K71" i="47"/>
  <c r="K75" i="47"/>
  <c r="K70" i="47"/>
  <c r="K67" i="47"/>
  <c r="K61" i="47"/>
  <c r="K82" i="47"/>
  <c r="K66" i="47"/>
  <c r="I71" i="47"/>
  <c r="I68" i="47"/>
  <c r="I60" i="47"/>
  <c r="I70" i="47"/>
  <c r="I75" i="47"/>
  <c r="I83" i="47"/>
  <c r="I66" i="47"/>
  <c r="I54" i="47"/>
  <c r="I63" i="47"/>
  <c r="I95" i="47"/>
  <c r="I61" i="47"/>
  <c r="I47" i="47"/>
  <c r="I85" i="47"/>
  <c r="I82" i="47"/>
  <c r="I77" i="47"/>
  <c r="I65" i="47"/>
  <c r="I80" i="47"/>
  <c r="I48" i="47"/>
  <c r="I79" i="47"/>
  <c r="I62" i="47"/>
  <c r="I94" i="47"/>
  <c r="I99" i="47"/>
  <c r="I97" i="47"/>
  <c r="I76" i="47"/>
  <c r="I56" i="47"/>
  <c r="I69" i="47"/>
  <c r="I53" i="47"/>
  <c r="I55" i="47"/>
  <c r="I46" i="47"/>
  <c r="I51" i="47"/>
  <c r="I90" i="47"/>
  <c r="I96" i="47"/>
  <c r="I86" i="47"/>
  <c r="I91" i="47"/>
  <c r="I98" i="47"/>
  <c r="I93" i="47"/>
  <c r="I92" i="47"/>
  <c r="I84" i="47"/>
  <c r="I49" i="47"/>
  <c r="I67" i="47"/>
  <c r="I50" i="47"/>
  <c r="I81" i="47"/>
  <c r="I64" i="47"/>
  <c r="I52" i="47"/>
  <c r="I45" i="47"/>
  <c r="I78" i="47"/>
  <c r="I101" i="47"/>
  <c r="I100" i="47"/>
  <c r="J93" i="47"/>
  <c r="J97" i="47"/>
  <c r="J92" i="47"/>
  <c r="J95" i="47"/>
  <c r="J99" i="47"/>
  <c r="J96" i="47"/>
  <c r="J76" i="47"/>
  <c r="J94" i="47"/>
  <c r="J91" i="47"/>
  <c r="J90" i="47"/>
  <c r="J100" i="47"/>
  <c r="J101" i="47"/>
  <c r="J98" i="47"/>
  <c r="J61" i="47"/>
  <c r="J40" i="47"/>
  <c r="J35" i="47"/>
  <c r="J51" i="47"/>
  <c r="J78" i="47"/>
  <c r="J55" i="47"/>
  <c r="J33" i="47"/>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H20" i="43" l="1"/>
  <c r="W30" i="47"/>
  <c r="T57" i="47"/>
  <c r="T59" i="47" s="1"/>
  <c r="T72" i="47" s="1"/>
  <c r="T74" i="47" s="1"/>
  <c r="W40" i="47"/>
  <c r="W39" i="47"/>
  <c r="W31" i="47"/>
  <c r="R42" i="47"/>
  <c r="R44" i="47" s="1"/>
  <c r="W37" i="47"/>
  <c r="W34" i="47"/>
  <c r="W32" i="47"/>
  <c r="W33" i="47"/>
  <c r="W35" i="47"/>
  <c r="W38" i="47"/>
  <c r="W36" i="47"/>
  <c r="W41" i="47"/>
  <c r="V42" i="47"/>
  <c r="V44" i="47" s="1"/>
  <c r="V57" i="47" s="1"/>
  <c r="V59" i="47" s="1"/>
  <c r="V72" i="47" s="1"/>
  <c r="V74" i="47" s="1"/>
  <c r="V87" i="47" s="1"/>
  <c r="V89" i="47" s="1"/>
  <c r="V102" i="47" s="1"/>
  <c r="M104" i="43"/>
  <c r="U57" i="47"/>
  <c r="U59" i="47" s="1"/>
  <c r="U72" i="47" s="1"/>
  <c r="U74" i="47" s="1"/>
  <c r="U87" i="47" s="1"/>
  <c r="U89" i="47" s="1"/>
  <c r="U102" i="47" s="1"/>
  <c r="W27" i="47"/>
  <c r="C105" i="43" s="1"/>
  <c r="Q87" i="47"/>
  <c r="Q89" i="47" s="1"/>
  <c r="Q102" i="47" s="1"/>
  <c r="P87" i="47"/>
  <c r="P89" i="47" s="1"/>
  <c r="P102" i="47" s="1"/>
  <c r="S87" i="47"/>
  <c r="S89" i="47" s="1"/>
  <c r="S102" i="47" s="1"/>
  <c r="R57" i="47"/>
  <c r="R59" i="47" s="1"/>
  <c r="R72" i="47" s="1"/>
  <c r="R74" i="47" s="1"/>
  <c r="R87" i="47" s="1"/>
  <c r="R89" i="47" s="1"/>
  <c r="R102" i="47" s="1"/>
  <c r="T87" i="47"/>
  <c r="T89" i="47" s="1"/>
  <c r="T102" i="47" s="1"/>
  <c r="W64" i="47"/>
  <c r="W55" i="47"/>
  <c r="W46" i="47"/>
  <c r="W48" i="47"/>
  <c r="W66" i="47"/>
  <c r="W94" i="47"/>
  <c r="W91" i="47"/>
  <c r="W82" i="47"/>
  <c r="W92" i="47"/>
  <c r="W56" i="47"/>
  <c r="W61" i="47"/>
  <c r="W76" i="47"/>
  <c r="W85" i="47"/>
  <c r="W83" i="47"/>
  <c r="W45" i="47"/>
  <c r="W50" i="47"/>
  <c r="W93" i="47"/>
  <c r="W98" i="47"/>
  <c r="W51" i="47"/>
  <c r="W69" i="47"/>
  <c r="W99" i="47"/>
  <c r="W79" i="47"/>
  <c r="W77" i="47"/>
  <c r="W47" i="47"/>
  <c r="W54" i="47"/>
  <c r="W68" i="47"/>
  <c r="W71" i="47"/>
  <c r="W101" i="47"/>
  <c r="W52" i="47"/>
  <c r="W67" i="47"/>
  <c r="W100" i="47"/>
  <c r="W49" i="47"/>
  <c r="W96" i="47"/>
  <c r="W80" i="47"/>
  <c r="W95" i="47"/>
  <c r="W70" i="47"/>
  <c r="W78" i="47"/>
  <c r="W81" i="47"/>
  <c r="W84" i="47"/>
  <c r="W86" i="47"/>
  <c r="W90" i="47"/>
  <c r="W53" i="47"/>
  <c r="W97"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P104" i="47"/>
  <c r="R104" i="47"/>
  <c r="Q104" i="47"/>
  <c r="S104" i="47"/>
  <c r="T104" i="47"/>
  <c r="U104" i="47"/>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O104" i="47" l="1"/>
  <c r="J104" i="47"/>
  <c r="M104" i="47"/>
  <c r="N104" i="47"/>
  <c r="L72" i="47"/>
  <c r="L74" i="47" s="1"/>
  <c r="L87" i="47" s="1"/>
  <c r="L89" i="47" s="1"/>
  <c r="L102" i="47" s="1"/>
  <c r="L104" i="47" l="1"/>
  <c r="I104" i="47"/>
  <c r="W42" i="47" l="1"/>
  <c r="D105" i="43" s="1"/>
  <c r="K42" i="47"/>
  <c r="D106" i="43" l="1"/>
  <c r="K44" i="47"/>
  <c r="K57" i="47" s="1"/>
  <c r="K59" i="47" s="1"/>
  <c r="W44" i="47"/>
  <c r="W57" i="47" s="1"/>
  <c r="W59" i="47" l="1"/>
  <c r="W72" i="47" s="1"/>
  <c r="E105" i="43"/>
  <c r="K72" i="47"/>
  <c r="K74" i="47" s="1"/>
  <c r="K87" i="47" s="1"/>
  <c r="K89" i="47" s="1"/>
  <c r="K102" i="47" s="1"/>
  <c r="K104" i="47" l="1"/>
  <c r="W74" i="47"/>
  <c r="W87" i="47" s="1"/>
  <c r="F105" i="43"/>
  <c r="F106" i="43" s="1"/>
  <c r="E106" i="43"/>
  <c r="W89" i="47" l="1"/>
  <c r="W102" i="47" s="1"/>
  <c r="G105" i="43"/>
  <c r="G106" i="43" l="1"/>
  <c r="W104" i="47"/>
  <c r="H105" i="43"/>
  <c r="H106" i="43" s="1"/>
  <c r="T132" i="68" l="1"/>
  <c r="R306" i="79" s="1"/>
  <c r="V132" i="68"/>
  <c r="T306" i="79" s="1"/>
  <c r="G306" i="79"/>
  <c r="Y395" i="79"/>
  <c r="Y937" i="79" s="1"/>
  <c r="Y941" i="79" l="1"/>
  <c r="D78" i="43" s="1"/>
  <c r="F159" i="43"/>
  <c r="F164" i="43" s="1"/>
  <c r="W132" i="68"/>
  <c r="U306" i="79" s="1"/>
  <c r="R132" i="68"/>
  <c r="P306" i="79" s="1"/>
  <c r="E306" i="79"/>
  <c r="AH395" i="79"/>
  <c r="AH937" i="79" s="1"/>
  <c r="AH941" i="79" s="1"/>
  <c r="M78" i="43" s="1"/>
  <c r="AE395" i="79"/>
  <c r="AE937" i="79" s="1"/>
  <c r="AC395" i="79"/>
  <c r="AC937" i="79" s="1"/>
  <c r="AD395" i="79"/>
  <c r="AD937" i="79" s="1"/>
  <c r="AF395" i="79"/>
  <c r="AF937" i="79" s="1"/>
  <c r="AF941" i="79" s="1"/>
  <c r="K78" i="43" s="1"/>
  <c r="AB395" i="79"/>
  <c r="AB937" i="79" s="1"/>
  <c r="AK395" i="79"/>
  <c r="AK937" i="79" s="1"/>
  <c r="AK941" i="79" s="1"/>
  <c r="P78" i="43" s="1"/>
  <c r="AG395" i="79"/>
  <c r="AG937" i="79" s="1"/>
  <c r="AG941" i="79" s="1"/>
  <c r="L78" i="43" s="1"/>
  <c r="AL395" i="79"/>
  <c r="AL937" i="79" s="1"/>
  <c r="AL941" i="79" s="1"/>
  <c r="Q78" i="43" s="1"/>
  <c r="AA395" i="79"/>
  <c r="AA937" i="79" s="1"/>
  <c r="Z395" i="79"/>
  <c r="Z937" i="79" s="1"/>
  <c r="AI395" i="79"/>
  <c r="AI937" i="79" s="1"/>
  <c r="AI941" i="79" s="1"/>
  <c r="N78" i="43" s="1"/>
  <c r="AJ395" i="79"/>
  <c r="AJ937" i="79" s="1"/>
  <c r="AJ941" i="79" s="1"/>
  <c r="O78" i="43" s="1"/>
  <c r="I306" i="79"/>
  <c r="J306" i="79"/>
  <c r="Z941" i="79" l="1"/>
  <c r="E78" i="43" s="1"/>
  <c r="G159" i="43"/>
  <c r="G164" i="43" s="1"/>
  <c r="AC941" i="79"/>
  <c r="H78" i="43" s="1"/>
  <c r="J159" i="43"/>
  <c r="J164" i="43" s="1"/>
  <c r="AA941" i="79"/>
  <c r="F78" i="43" s="1"/>
  <c r="H159" i="43"/>
  <c r="H164" i="43" s="1"/>
  <c r="AB941" i="79"/>
  <c r="G78" i="43" s="1"/>
  <c r="R78" i="43" s="1"/>
  <c r="I159" i="43"/>
  <c r="I164" i="43" s="1"/>
  <c r="AE941" i="79"/>
  <c r="J78" i="43" s="1"/>
  <c r="AD941" i="79"/>
  <c r="I78" i="43" s="1"/>
  <c r="K159" i="43"/>
  <c r="K164" i="43" s="1"/>
  <c r="AM937" i="79"/>
  <c r="K98" i="43"/>
  <c r="K103" i="43" s="1"/>
  <c r="S132" i="68"/>
  <c r="Q306" i="79" s="1"/>
  <c r="F306" i="79"/>
  <c r="AL393" i="79"/>
  <c r="AL571" i="79" s="1"/>
  <c r="AL573" i="79" s="1"/>
  <c r="Q72" i="43" s="1"/>
  <c r="AI393" i="79"/>
  <c r="AI571" i="79" s="1"/>
  <c r="AI573" i="79" s="1"/>
  <c r="N72" i="43" s="1"/>
  <c r="AJ393" i="79"/>
  <c r="AJ571" i="79" s="1"/>
  <c r="AJ573" i="79" s="1"/>
  <c r="O72" i="43" s="1"/>
  <c r="AF393" i="79"/>
  <c r="AF571" i="79" s="1"/>
  <c r="AF573" i="79" s="1"/>
  <c r="K72" i="43" s="1"/>
  <c r="AH393" i="79"/>
  <c r="AH571" i="79" s="1"/>
  <c r="AH573" i="79" s="1"/>
  <c r="M72" i="43" s="1"/>
  <c r="AE393" i="79"/>
  <c r="AE571" i="79" s="1"/>
  <c r="AG393" i="79"/>
  <c r="AG571" i="79" s="1"/>
  <c r="AG573" i="79" s="1"/>
  <c r="L72" i="43" s="1"/>
  <c r="AD393" i="79"/>
  <c r="AD571" i="79" s="1"/>
  <c r="Z393" i="79"/>
  <c r="Z571" i="79" s="1"/>
  <c r="AK393" i="79"/>
  <c r="AK571" i="79" s="1"/>
  <c r="AK573" i="79" s="1"/>
  <c r="P72" i="43" s="1"/>
  <c r="AB393" i="79"/>
  <c r="AB571" i="79" s="1"/>
  <c r="AC393" i="79"/>
  <c r="AC571" i="79" s="1"/>
  <c r="AA393" i="79"/>
  <c r="AA571" i="79" s="1"/>
  <c r="Y393" i="79"/>
  <c r="Y571" i="79" s="1"/>
  <c r="AM941" i="79" l="1"/>
  <c r="AM943" i="79" s="1"/>
  <c r="L159" i="43"/>
  <c r="L164" i="43" s="1"/>
  <c r="AE573" i="79"/>
  <c r="J72" i="43" s="1"/>
  <c r="O114" i="47" s="1"/>
  <c r="AB573" i="79"/>
  <c r="G72" i="43" s="1"/>
  <c r="L115" i="47" s="1"/>
  <c r="I140" i="43"/>
  <c r="I143" i="43" s="1"/>
  <c r="AA573" i="79"/>
  <c r="F72" i="43" s="1"/>
  <c r="H140" i="43"/>
  <c r="H143" i="43" s="1"/>
  <c r="Z573" i="79"/>
  <c r="E72" i="43" s="1"/>
  <c r="J110" i="47" s="1"/>
  <c r="G140" i="43"/>
  <c r="G143" i="43" s="1"/>
  <c r="Y573" i="79"/>
  <c r="D72" i="43" s="1"/>
  <c r="I115" i="47" s="1"/>
  <c r="F140" i="43"/>
  <c r="F143" i="43" s="1"/>
  <c r="AC573" i="79"/>
  <c r="H72" i="43" s="1"/>
  <c r="M106" i="47" s="1"/>
  <c r="J140" i="43"/>
  <c r="J143" i="43" s="1"/>
  <c r="AD573" i="79"/>
  <c r="I72" i="43" s="1"/>
  <c r="K140" i="43"/>
  <c r="K143" i="43" s="1"/>
  <c r="I109" i="47"/>
  <c r="I116" i="47"/>
  <c r="I114" i="47"/>
  <c r="I108" i="47"/>
  <c r="I107" i="47"/>
  <c r="I110" i="47"/>
  <c r="I111" i="47"/>
  <c r="AM571" i="79"/>
  <c r="I98" i="43"/>
  <c r="U110" i="47"/>
  <c r="U112" i="47"/>
  <c r="U106" i="47"/>
  <c r="U109" i="47"/>
  <c r="U115" i="47"/>
  <c r="U116" i="47"/>
  <c r="U114" i="47"/>
  <c r="U107" i="47"/>
  <c r="U111" i="47"/>
  <c r="U108" i="47"/>
  <c r="U113" i="47"/>
  <c r="U105" i="47"/>
  <c r="O108" i="47"/>
  <c r="O107" i="47"/>
  <c r="O111" i="47"/>
  <c r="O110" i="47"/>
  <c r="O112" i="47"/>
  <c r="O106" i="47"/>
  <c r="S116" i="47"/>
  <c r="S109" i="47"/>
  <c r="S110" i="47"/>
  <c r="S113" i="47"/>
  <c r="S108" i="47"/>
  <c r="S107" i="47"/>
  <c r="S112" i="47"/>
  <c r="S106" i="47"/>
  <c r="S111" i="47"/>
  <c r="S115" i="47"/>
  <c r="S114" i="47"/>
  <c r="S105" i="47"/>
  <c r="R112" i="47"/>
  <c r="R108" i="47"/>
  <c r="R115" i="47"/>
  <c r="R110" i="47"/>
  <c r="R114" i="47"/>
  <c r="R109" i="47"/>
  <c r="R107" i="47"/>
  <c r="R113" i="47"/>
  <c r="R111" i="47"/>
  <c r="R116" i="47"/>
  <c r="R106" i="47"/>
  <c r="R105" i="47"/>
  <c r="V110" i="47"/>
  <c r="V115" i="47"/>
  <c r="V114" i="47"/>
  <c r="V112" i="47"/>
  <c r="V108" i="47"/>
  <c r="V109" i="47"/>
  <c r="V107" i="47"/>
  <c r="V116" i="47"/>
  <c r="V113" i="47"/>
  <c r="V106" i="47"/>
  <c r="V111" i="47"/>
  <c r="V105" i="47"/>
  <c r="K110" i="47"/>
  <c r="K116" i="47"/>
  <c r="K111" i="47"/>
  <c r="K114" i="47"/>
  <c r="K109" i="47"/>
  <c r="K107" i="47"/>
  <c r="K112" i="47"/>
  <c r="K106" i="47"/>
  <c r="K113" i="47"/>
  <c r="K115" i="47"/>
  <c r="K108" i="47"/>
  <c r="K105" i="47"/>
  <c r="N111" i="47"/>
  <c r="N108" i="47"/>
  <c r="N110" i="47"/>
  <c r="N113" i="47"/>
  <c r="N115" i="47"/>
  <c r="N107" i="47"/>
  <c r="N116" i="47"/>
  <c r="N106" i="47"/>
  <c r="N109" i="47"/>
  <c r="N114" i="47"/>
  <c r="N112" i="47"/>
  <c r="N105" i="47"/>
  <c r="P109" i="47"/>
  <c r="P114" i="47"/>
  <c r="P113" i="47"/>
  <c r="P111" i="47"/>
  <c r="P108" i="47"/>
  <c r="P116" i="47"/>
  <c r="P115" i="47"/>
  <c r="P110" i="47"/>
  <c r="P112" i="47"/>
  <c r="P107" i="47"/>
  <c r="P106" i="47"/>
  <c r="P105" i="47"/>
  <c r="AA394" i="79"/>
  <c r="AA754" i="79" s="1"/>
  <c r="AG394" i="79"/>
  <c r="AG754" i="79" s="1"/>
  <c r="AG757" i="79" s="1"/>
  <c r="L75" i="43" s="1"/>
  <c r="Q232" i="47" s="1"/>
  <c r="AC394" i="79"/>
  <c r="AC754" i="79" s="1"/>
  <c r="AB394" i="79"/>
  <c r="AB754" i="79" s="1"/>
  <c r="AH394" i="79"/>
  <c r="AH754" i="79" s="1"/>
  <c r="AH757" i="79" s="1"/>
  <c r="M75" i="43" s="1"/>
  <c r="AL394" i="79"/>
  <c r="AL754" i="79" s="1"/>
  <c r="AL757" i="79" s="1"/>
  <c r="Q75" i="43" s="1"/>
  <c r="AF394" i="79"/>
  <c r="AF754" i="79" s="1"/>
  <c r="AF757" i="79" s="1"/>
  <c r="K75" i="43" s="1"/>
  <c r="P182" i="47" s="1"/>
  <c r="AI394" i="79"/>
  <c r="AI754" i="79" s="1"/>
  <c r="AI757" i="79" s="1"/>
  <c r="N75" i="43" s="1"/>
  <c r="AD394" i="79"/>
  <c r="AD754" i="79" s="1"/>
  <c r="AE394" i="79"/>
  <c r="AE754" i="79" s="1"/>
  <c r="Z394" i="79"/>
  <c r="Z754" i="79" s="1"/>
  <c r="AK394" i="79"/>
  <c r="AK754" i="79" s="1"/>
  <c r="AK757" i="79" s="1"/>
  <c r="P75" i="43" s="1"/>
  <c r="AJ394" i="79"/>
  <c r="AJ754" i="79" s="1"/>
  <c r="AJ757" i="79" s="1"/>
  <c r="O75" i="43" s="1"/>
  <c r="T182" i="47" s="1"/>
  <c r="Y394" i="79"/>
  <c r="Y754" i="79" s="1"/>
  <c r="Q108" i="47"/>
  <c r="Q113" i="47"/>
  <c r="Q110" i="47"/>
  <c r="Q114" i="47"/>
  <c r="Q116" i="47"/>
  <c r="Q109" i="47"/>
  <c r="Q115" i="47"/>
  <c r="Q107" i="47"/>
  <c r="Q106" i="47"/>
  <c r="Q112" i="47"/>
  <c r="Q111" i="47"/>
  <c r="Q105" i="47"/>
  <c r="T114" i="47"/>
  <c r="T115" i="47"/>
  <c r="T106" i="47"/>
  <c r="T109" i="47"/>
  <c r="T111" i="47"/>
  <c r="T108" i="47"/>
  <c r="T113" i="47"/>
  <c r="T116" i="47"/>
  <c r="T112" i="47"/>
  <c r="T110" i="47"/>
  <c r="T107" i="47"/>
  <c r="T105" i="47"/>
  <c r="M110" i="47" l="1"/>
  <c r="L110" i="47"/>
  <c r="O115" i="47"/>
  <c r="O105" i="47"/>
  <c r="O113" i="47"/>
  <c r="O116" i="47"/>
  <c r="O109" i="47"/>
  <c r="I105" i="47"/>
  <c r="I112" i="47"/>
  <c r="J115" i="47"/>
  <c r="L114" i="47"/>
  <c r="M116" i="47"/>
  <c r="L111" i="47"/>
  <c r="M111" i="47"/>
  <c r="J113" i="47"/>
  <c r="J114" i="47"/>
  <c r="L107" i="47"/>
  <c r="L112" i="47"/>
  <c r="M108" i="47"/>
  <c r="J111" i="47"/>
  <c r="J106" i="47"/>
  <c r="L109" i="47"/>
  <c r="L108" i="47"/>
  <c r="M113" i="47"/>
  <c r="M107" i="47"/>
  <c r="J107" i="47"/>
  <c r="I113" i="47"/>
  <c r="I106" i="47"/>
  <c r="I117" i="47" s="1"/>
  <c r="I119" i="47" s="1"/>
  <c r="AM573" i="79"/>
  <c r="AM575" i="79" s="1"/>
  <c r="L140" i="43"/>
  <c r="L143" i="43" s="1"/>
  <c r="AB757" i="79"/>
  <c r="G75" i="43" s="1"/>
  <c r="L213" i="47" s="1"/>
  <c r="I149" i="43"/>
  <c r="I153" i="43" s="1"/>
  <c r="Z757" i="79"/>
  <c r="E75" i="43" s="1"/>
  <c r="E30" i="43" s="1"/>
  <c r="G149" i="43"/>
  <c r="G153" i="43" s="1"/>
  <c r="AC757" i="79"/>
  <c r="H75" i="43" s="1"/>
  <c r="M232" i="47" s="1"/>
  <c r="J149" i="43"/>
  <c r="J153" i="43" s="1"/>
  <c r="AE757" i="79"/>
  <c r="J75" i="43" s="1"/>
  <c r="E35" i="43" s="1"/>
  <c r="Y757" i="79"/>
  <c r="D75" i="43" s="1"/>
  <c r="I216" i="47" s="1"/>
  <c r="F149" i="43"/>
  <c r="F153" i="43" s="1"/>
  <c r="AD757" i="79"/>
  <c r="I75" i="43" s="1"/>
  <c r="N189" i="47" s="1"/>
  <c r="K149" i="43"/>
  <c r="K153" i="43" s="1"/>
  <c r="AA757" i="79"/>
  <c r="F75" i="43" s="1"/>
  <c r="K135" i="47" s="1"/>
  <c r="H149" i="43"/>
  <c r="H153" i="43" s="1"/>
  <c r="M112" i="47"/>
  <c r="M115" i="47"/>
  <c r="M114" i="47"/>
  <c r="J112" i="47"/>
  <c r="J116" i="47"/>
  <c r="J109" i="47"/>
  <c r="R72" i="43"/>
  <c r="L105" i="47"/>
  <c r="L202" i="47"/>
  <c r="L113" i="47"/>
  <c r="L106" i="47"/>
  <c r="L230" i="47"/>
  <c r="L116" i="47"/>
  <c r="L145" i="47"/>
  <c r="M105" i="47"/>
  <c r="M109" i="47"/>
  <c r="J105" i="47"/>
  <c r="J108" i="47"/>
  <c r="L160" i="47"/>
  <c r="L170" i="47"/>
  <c r="L153" i="47"/>
  <c r="E33" i="43"/>
  <c r="E32" i="43"/>
  <c r="E31" i="43"/>
  <c r="E29" i="43"/>
  <c r="W110" i="47"/>
  <c r="W111" i="47"/>
  <c r="I139" i="47"/>
  <c r="I155" i="47"/>
  <c r="I235" i="47"/>
  <c r="I232" i="47"/>
  <c r="I154" i="47"/>
  <c r="I138" i="47"/>
  <c r="I218" i="47"/>
  <c r="I151" i="47"/>
  <c r="I234" i="47"/>
  <c r="I174" i="47"/>
  <c r="I236" i="47"/>
  <c r="I231" i="47"/>
  <c r="I217" i="47"/>
  <c r="I213" i="47"/>
  <c r="I173" i="47"/>
  <c r="I145" i="47"/>
  <c r="I197" i="47"/>
  <c r="I233" i="47"/>
  <c r="I230" i="47"/>
  <c r="I153" i="47"/>
  <c r="I172" i="47"/>
  <c r="I157" i="47"/>
  <c r="I142" i="47"/>
  <c r="I211" i="47"/>
  <c r="I171" i="47"/>
  <c r="I182" i="47"/>
  <c r="I205" i="47"/>
  <c r="I229" i="47"/>
  <c r="I176" i="47"/>
  <c r="I165" i="47"/>
  <c r="I195" i="47"/>
  <c r="I181" i="47"/>
  <c r="I140" i="47"/>
  <c r="I143" i="47"/>
  <c r="I137" i="47"/>
  <c r="I169" i="47"/>
  <c r="I156" i="47"/>
  <c r="I203" i="47"/>
  <c r="I200" i="47"/>
  <c r="I202" i="47"/>
  <c r="I204" i="47"/>
  <c r="I170" i="47"/>
  <c r="I201" i="47"/>
  <c r="I188" i="47"/>
  <c r="I167" i="47"/>
  <c r="I186" i="47"/>
  <c r="I190" i="47"/>
  <c r="I215" i="47"/>
  <c r="I152" i="47"/>
  <c r="I206" i="47"/>
  <c r="I189" i="47"/>
  <c r="I191" i="47"/>
  <c r="I196" i="47"/>
  <c r="I141" i="47"/>
  <c r="I135" i="47"/>
  <c r="I227" i="47"/>
  <c r="I166" i="47"/>
  <c r="I199" i="47"/>
  <c r="I150" i="47"/>
  <c r="I187" i="47"/>
  <c r="I160" i="47"/>
  <c r="I184" i="47"/>
  <c r="I168" i="47"/>
  <c r="I144" i="47"/>
  <c r="I146" i="47"/>
  <c r="I136" i="47"/>
  <c r="I175" i="47"/>
  <c r="I225" i="47"/>
  <c r="I159" i="47"/>
  <c r="I210" i="47"/>
  <c r="I219" i="47"/>
  <c r="I221" i="47"/>
  <c r="I226" i="47"/>
  <c r="I180" i="47"/>
  <c r="I198" i="47"/>
  <c r="I183" i="47"/>
  <c r="I185" i="47"/>
  <c r="I220" i="47"/>
  <c r="I161" i="47"/>
  <c r="I158" i="47"/>
  <c r="I228" i="47"/>
  <c r="I212" i="47"/>
  <c r="I214" i="47"/>
  <c r="I103" i="43"/>
  <c r="I128" i="47"/>
  <c r="I123" i="47"/>
  <c r="I131" i="47"/>
  <c r="I130" i="47"/>
  <c r="I126" i="47"/>
  <c r="I121" i="47"/>
  <c r="I127" i="47"/>
  <c r="I125" i="47"/>
  <c r="I122" i="47"/>
  <c r="I129" i="47"/>
  <c r="I124" i="47"/>
  <c r="I120" i="47"/>
  <c r="T235" i="47"/>
  <c r="L161" i="47"/>
  <c r="L128" i="47"/>
  <c r="L196" i="47"/>
  <c r="L185" i="47"/>
  <c r="L157" i="47"/>
  <c r="L227" i="47"/>
  <c r="L200" i="47"/>
  <c r="L166" i="47"/>
  <c r="L190" i="47"/>
  <c r="L235" i="47"/>
  <c r="L120" i="47"/>
  <c r="L215" i="47"/>
  <c r="L127" i="47"/>
  <c r="L171" i="47"/>
  <c r="L182" i="47"/>
  <c r="L189" i="47"/>
  <c r="L211" i="47"/>
  <c r="L210" i="47"/>
  <c r="L203" i="47"/>
  <c r="L212" i="47"/>
  <c r="L216" i="47"/>
  <c r="L121" i="47"/>
  <c r="L173" i="47"/>
  <c r="L175" i="47"/>
  <c r="L234" i="47"/>
  <c r="L165" i="47"/>
  <c r="L214" i="47"/>
  <c r="L159" i="47"/>
  <c r="L122" i="47"/>
  <c r="L204" i="47"/>
  <c r="L225" i="47"/>
  <c r="L198" i="47"/>
  <c r="L168" i="47"/>
  <c r="L183" i="47"/>
  <c r="T189" i="47"/>
  <c r="T167" i="47"/>
  <c r="L187" i="47"/>
  <c r="L228" i="47"/>
  <c r="L220" i="47"/>
  <c r="L141" i="47"/>
  <c r="L140" i="47"/>
  <c r="L184" i="47"/>
  <c r="L199" i="47"/>
  <c r="L218" i="47"/>
  <c r="L232" i="47"/>
  <c r="L136" i="47"/>
  <c r="L229" i="47"/>
  <c r="L180" i="47"/>
  <c r="L124" i="47"/>
  <c r="L191" i="47"/>
  <c r="T225" i="47"/>
  <c r="T186" i="47"/>
  <c r="T211" i="47"/>
  <c r="T181" i="47"/>
  <c r="T206" i="47"/>
  <c r="T159" i="47"/>
  <c r="E40" i="43"/>
  <c r="T123" i="47"/>
  <c r="T120" i="47"/>
  <c r="T145" i="47"/>
  <c r="T131" i="47"/>
  <c r="T228" i="47"/>
  <c r="T217" i="47"/>
  <c r="L158" i="47"/>
  <c r="L151" i="47"/>
  <c r="L130" i="47"/>
  <c r="L139" i="47"/>
  <c r="L167" i="47"/>
  <c r="L217" i="47"/>
  <c r="L197" i="47"/>
  <c r="L156" i="47"/>
  <c r="L181" i="47"/>
  <c r="L236" i="47"/>
  <c r="L219" i="47"/>
  <c r="L201" i="47"/>
  <c r="L137" i="47"/>
  <c r="L154" i="47"/>
  <c r="L126" i="47"/>
  <c r="L131" i="47"/>
  <c r="L226" i="47"/>
  <c r="Q219" i="47"/>
  <c r="Q206" i="47"/>
  <c r="T155" i="47"/>
  <c r="T188" i="47"/>
  <c r="T121" i="47"/>
  <c r="T125" i="47"/>
  <c r="T196" i="47"/>
  <c r="Q218" i="47"/>
  <c r="Q190" i="47"/>
  <c r="Q216" i="47"/>
  <c r="T136" i="47"/>
  <c r="T126" i="47"/>
  <c r="T160" i="47"/>
  <c r="T229" i="47"/>
  <c r="T146" i="47"/>
  <c r="Q159" i="47"/>
  <c r="Q135" i="47"/>
  <c r="Q187" i="47"/>
  <c r="Q155" i="47"/>
  <c r="Q123" i="47"/>
  <c r="Q165" i="47"/>
  <c r="Q210" i="47"/>
  <c r="Q229" i="47"/>
  <c r="Q205" i="47"/>
  <c r="Q212" i="47"/>
  <c r="Q138" i="47"/>
  <c r="Q153" i="47"/>
  <c r="Q156" i="47"/>
  <c r="Q225" i="47"/>
  <c r="Q230" i="47"/>
  <c r="Q150" i="47"/>
  <c r="Q235" i="47"/>
  <c r="Q158" i="47"/>
  <c r="Q200" i="47"/>
  <c r="Q199" i="47"/>
  <c r="Q130" i="47"/>
  <c r="Q175" i="47"/>
  <c r="Q198" i="47"/>
  <c r="Q128" i="47"/>
  <c r="Q140" i="47"/>
  <c r="Q226" i="47"/>
  <c r="Q176" i="47"/>
  <c r="Q183" i="47"/>
  <c r="Q170" i="47"/>
  <c r="Q143" i="47"/>
  <c r="Q181" i="47"/>
  <c r="Q146" i="47"/>
  <c r="Q129" i="47"/>
  <c r="Q182" i="47"/>
  <c r="Q160" i="47"/>
  <c r="Q166" i="47"/>
  <c r="Q184" i="47"/>
  <c r="Q127" i="47"/>
  <c r="Q173" i="47"/>
  <c r="Q180" i="47"/>
  <c r="Q137" i="47"/>
  <c r="Q142" i="47"/>
  <c r="Q221" i="47"/>
  <c r="Q188" i="47"/>
  <c r="E37" i="43"/>
  <c r="Q152" i="47"/>
  <c r="Q201" i="47"/>
  <c r="Q131" i="47"/>
  <c r="Q195" i="47"/>
  <c r="Q171" i="47"/>
  <c r="Q191" i="47"/>
  <c r="Q220" i="47"/>
  <c r="Q121" i="47"/>
  <c r="Q202" i="47"/>
  <c r="Q169" i="47"/>
  <c r="Q167" i="47"/>
  <c r="Q154" i="47"/>
  <c r="Q144" i="47"/>
  <c r="Q211" i="47"/>
  <c r="Q236" i="47"/>
  <c r="Q168" i="47"/>
  <c r="Q196" i="47"/>
  <c r="Q124" i="47"/>
  <c r="Q125" i="47"/>
  <c r="Q185" i="47"/>
  <c r="Q120" i="47"/>
  <c r="Q204" i="47"/>
  <c r="Q233" i="47"/>
  <c r="Q174" i="47"/>
  <c r="Q136" i="47"/>
  <c r="Q122" i="47"/>
  <c r="Q197" i="47"/>
  <c r="Q215" i="47"/>
  <c r="Q186" i="47"/>
  <c r="Q151" i="47"/>
  <c r="Q203" i="47"/>
  <c r="Q161" i="47"/>
  <c r="Q172" i="47"/>
  <c r="Q214" i="47"/>
  <c r="Q227" i="47"/>
  <c r="Q189" i="47"/>
  <c r="Q145" i="47"/>
  <c r="Q126" i="47"/>
  <c r="Q157" i="47"/>
  <c r="Q213" i="47"/>
  <c r="Q234" i="47"/>
  <c r="Q228" i="47"/>
  <c r="Q141" i="47"/>
  <c r="Q139" i="47"/>
  <c r="Q217" i="47"/>
  <c r="Q231" i="47"/>
  <c r="T161" i="47"/>
  <c r="T205" i="47"/>
  <c r="T139" i="47"/>
  <c r="T236" i="47"/>
  <c r="T152" i="47"/>
  <c r="T175" i="47"/>
  <c r="T137" i="47"/>
  <c r="T190" i="47"/>
  <c r="T176" i="47"/>
  <c r="T130" i="47"/>
  <c r="T129" i="47"/>
  <c r="T230" i="47"/>
  <c r="T215" i="47"/>
  <c r="T143" i="47"/>
  <c r="T127" i="47"/>
  <c r="T170" i="47"/>
  <c r="T200" i="47"/>
  <c r="T191" i="47"/>
  <c r="T221" i="47"/>
  <c r="T158" i="47"/>
  <c r="T219" i="47"/>
  <c r="T204" i="47"/>
  <c r="T185" i="47"/>
  <c r="T142" i="47"/>
  <c r="T214" i="47"/>
  <c r="T172" i="47"/>
  <c r="T140" i="47"/>
  <c r="T218" i="47"/>
  <c r="T233" i="47"/>
  <c r="T198" i="47"/>
  <c r="T141" i="47"/>
  <c r="T151" i="47"/>
  <c r="T165" i="47"/>
  <c r="T183" i="47"/>
  <c r="T227" i="47"/>
  <c r="T212" i="47"/>
  <c r="T201" i="47"/>
  <c r="T180" i="47"/>
  <c r="T220" i="47"/>
  <c r="T231" i="47"/>
  <c r="T128" i="47"/>
  <c r="T122" i="47"/>
  <c r="T168" i="47"/>
  <c r="T157" i="47"/>
  <c r="T144" i="47"/>
  <c r="T195" i="47"/>
  <c r="T226" i="47"/>
  <c r="T210" i="47"/>
  <c r="T197" i="47"/>
  <c r="T171" i="47"/>
  <c r="T135" i="47"/>
  <c r="T216" i="47"/>
  <c r="T153" i="47"/>
  <c r="T234" i="47"/>
  <c r="T203" i="47"/>
  <c r="T213" i="47"/>
  <c r="T187" i="47"/>
  <c r="T154" i="47"/>
  <c r="T138" i="47"/>
  <c r="T202" i="47"/>
  <c r="T232" i="47"/>
  <c r="T199" i="47"/>
  <c r="T169" i="47"/>
  <c r="P117" i="47"/>
  <c r="P119" i="47" s="1"/>
  <c r="K117" i="47"/>
  <c r="K119" i="47" s="1"/>
  <c r="V117" i="47"/>
  <c r="V119" i="47" s="1"/>
  <c r="T124" i="47"/>
  <c r="T184" i="47"/>
  <c r="T174" i="47"/>
  <c r="T166" i="47"/>
  <c r="T173" i="47"/>
  <c r="T156" i="47"/>
  <c r="T150" i="47"/>
  <c r="Q117" i="47"/>
  <c r="Q119" i="47" s="1"/>
  <c r="T117" i="47"/>
  <c r="T119" i="47" s="1"/>
  <c r="J170" i="47"/>
  <c r="J195" i="47"/>
  <c r="J228" i="47"/>
  <c r="J151" i="47"/>
  <c r="J216" i="47"/>
  <c r="J181" i="47"/>
  <c r="J185" i="47"/>
  <c r="J152" i="47"/>
  <c r="J139" i="47"/>
  <c r="J175" i="47"/>
  <c r="J154" i="47"/>
  <c r="J182" i="47"/>
  <c r="J135" i="47"/>
  <c r="J176" i="47"/>
  <c r="J196" i="47"/>
  <c r="J227" i="47"/>
  <c r="J157" i="47"/>
  <c r="J156" i="47"/>
  <c r="P127" i="47"/>
  <c r="P123" i="47"/>
  <c r="P235" i="47"/>
  <c r="P175" i="47"/>
  <c r="P198" i="47"/>
  <c r="P165" i="47"/>
  <c r="P158" i="47"/>
  <c r="P233" i="47"/>
  <c r="P125" i="47"/>
  <c r="P157" i="47"/>
  <c r="P195" i="47"/>
  <c r="P174" i="47"/>
  <c r="P141" i="47"/>
  <c r="P199" i="47"/>
  <c r="P202" i="47"/>
  <c r="P187" i="47"/>
  <c r="P161" i="47"/>
  <c r="P216" i="47"/>
  <c r="P189" i="47"/>
  <c r="P144" i="47"/>
  <c r="P138" i="47"/>
  <c r="P172" i="47"/>
  <c r="P217" i="47"/>
  <c r="P167" i="47"/>
  <c r="P180" i="47"/>
  <c r="N145" i="47"/>
  <c r="N127" i="47"/>
  <c r="N157" i="47"/>
  <c r="M161" i="47"/>
  <c r="M174" i="47"/>
  <c r="M199" i="47"/>
  <c r="M216" i="47"/>
  <c r="M151" i="47"/>
  <c r="M136" i="47"/>
  <c r="M123" i="47"/>
  <c r="M158" i="47"/>
  <c r="M191" i="47"/>
  <c r="M226" i="47"/>
  <c r="M213" i="47"/>
  <c r="M230" i="47"/>
  <c r="M189" i="47"/>
  <c r="M210" i="47"/>
  <c r="M211" i="47"/>
  <c r="M184" i="47"/>
  <c r="M214" i="47"/>
  <c r="K220" i="47"/>
  <c r="K127" i="47"/>
  <c r="K144" i="47"/>
  <c r="K122" i="47"/>
  <c r="K161" i="47"/>
  <c r="K152" i="47"/>
  <c r="K146" i="47"/>
  <c r="K217" i="47"/>
  <c r="AM754" i="79"/>
  <c r="J98" i="43"/>
  <c r="J103" i="43" s="1"/>
  <c r="O136" i="47"/>
  <c r="O145" i="47"/>
  <c r="O226" i="47"/>
  <c r="O160" i="47"/>
  <c r="O189" i="47"/>
  <c r="O202" i="47"/>
  <c r="O210" i="47"/>
  <c r="O152" i="47"/>
  <c r="O151" i="47"/>
  <c r="O159" i="47"/>
  <c r="O175" i="47"/>
  <c r="O236" i="47"/>
  <c r="O225" i="47"/>
  <c r="O123" i="47"/>
  <c r="O227" i="47"/>
  <c r="O128" i="47"/>
  <c r="O135" i="47"/>
  <c r="O150" i="47"/>
  <c r="V225" i="47"/>
  <c r="V172" i="47"/>
  <c r="V226" i="47"/>
  <c r="V188" i="47"/>
  <c r="V154" i="47"/>
  <c r="V125" i="47"/>
  <c r="V126" i="47"/>
  <c r="V185" i="47"/>
  <c r="V170" i="47"/>
  <c r="V229" i="47"/>
  <c r="V217" i="47"/>
  <c r="V135" i="47"/>
  <c r="V218" i="47"/>
  <c r="V128" i="47"/>
  <c r="V235" i="47"/>
  <c r="V211" i="47"/>
  <c r="V206" i="47"/>
  <c r="V123" i="47"/>
  <c r="V166" i="47"/>
  <c r="V232" i="47"/>
  <c r="V168" i="47"/>
  <c r="V121" i="47"/>
  <c r="V120" i="47"/>
  <c r="V221" i="47"/>
  <c r="V204" i="47"/>
  <c r="V216" i="47"/>
  <c r="V187" i="47"/>
  <c r="V146" i="47"/>
  <c r="V202" i="47"/>
  <c r="V213" i="47"/>
  <c r="V175" i="47"/>
  <c r="V169" i="47"/>
  <c r="V151" i="47"/>
  <c r="V131" i="47"/>
  <c r="V142" i="47"/>
  <c r="V176" i="47"/>
  <c r="V212" i="47"/>
  <c r="V165" i="47"/>
  <c r="V155" i="47"/>
  <c r="V153" i="47"/>
  <c r="V198" i="47"/>
  <c r="V205" i="47"/>
  <c r="V140" i="47"/>
  <c r="V200" i="47"/>
  <c r="V183" i="47"/>
  <c r="V144" i="47"/>
  <c r="E42" i="43"/>
  <c r="V227" i="47"/>
  <c r="V196" i="47"/>
  <c r="V181" i="47"/>
  <c r="V236" i="47"/>
  <c r="V136" i="47"/>
  <c r="V157" i="47"/>
  <c r="V203" i="47"/>
  <c r="V201" i="47"/>
  <c r="V160" i="47"/>
  <c r="V184" i="47"/>
  <c r="V124" i="47"/>
  <c r="V180" i="47"/>
  <c r="V220" i="47"/>
  <c r="V215" i="47"/>
  <c r="V158" i="47"/>
  <c r="V173" i="47"/>
  <c r="V191" i="47"/>
  <c r="V152" i="47"/>
  <c r="V190" i="47"/>
  <c r="V219" i="47"/>
  <c r="V161" i="47"/>
  <c r="V145" i="47"/>
  <c r="V174" i="47"/>
  <c r="V186" i="47"/>
  <c r="V159" i="47"/>
  <c r="V210" i="47"/>
  <c r="V228" i="47"/>
  <c r="V130" i="47"/>
  <c r="V233" i="47"/>
  <c r="V139" i="47"/>
  <c r="V129" i="47"/>
  <c r="V231" i="47"/>
  <c r="V171" i="47"/>
  <c r="V189" i="47"/>
  <c r="V141" i="47"/>
  <c r="V127" i="47"/>
  <c r="V143" i="47"/>
  <c r="V195" i="47"/>
  <c r="V182" i="47"/>
  <c r="V156" i="47"/>
  <c r="V167" i="47"/>
  <c r="V197" i="47"/>
  <c r="V137" i="47"/>
  <c r="V214" i="47"/>
  <c r="V138" i="47"/>
  <c r="V122" i="47"/>
  <c r="V234" i="47"/>
  <c r="V230" i="47"/>
  <c r="V150" i="47"/>
  <c r="V199" i="47"/>
  <c r="P169" i="47"/>
  <c r="P191" i="47"/>
  <c r="P135" i="47"/>
  <c r="P131" i="47"/>
  <c r="P228" i="47"/>
  <c r="P203" i="47"/>
  <c r="P212" i="47"/>
  <c r="P120" i="47"/>
  <c r="P152" i="47"/>
  <c r="P234" i="47"/>
  <c r="P146" i="47"/>
  <c r="P229" i="47"/>
  <c r="P231" i="47"/>
  <c r="P173" i="47"/>
  <c r="P170" i="47"/>
  <c r="P197" i="47"/>
  <c r="P128" i="47"/>
  <c r="P166" i="47"/>
  <c r="P214" i="47"/>
  <c r="P190" i="47"/>
  <c r="N201" i="47"/>
  <c r="N135" i="47"/>
  <c r="N181" i="47"/>
  <c r="M126" i="47"/>
  <c r="M155" i="47"/>
  <c r="M139" i="47"/>
  <c r="M169" i="47"/>
  <c r="M233" i="47"/>
  <c r="M206" i="47"/>
  <c r="M190" i="47"/>
  <c r="M204" i="47"/>
  <c r="M135" i="47"/>
  <c r="M173" i="47"/>
  <c r="M183" i="47"/>
  <c r="M185" i="47"/>
  <c r="M220" i="47"/>
  <c r="M121" i="47"/>
  <c r="M159" i="47"/>
  <c r="M129" i="47"/>
  <c r="M170" i="47"/>
  <c r="K136" i="47"/>
  <c r="K125" i="47"/>
  <c r="K153" i="47"/>
  <c r="R229" i="47"/>
  <c r="R232" i="47"/>
  <c r="R220" i="47"/>
  <c r="R125" i="47"/>
  <c r="R127" i="47"/>
  <c r="R151" i="47"/>
  <c r="R221" i="47"/>
  <c r="R235" i="47"/>
  <c r="R188" i="47"/>
  <c r="R146" i="47"/>
  <c r="R144" i="47"/>
  <c r="R152" i="47"/>
  <c r="R227" i="47"/>
  <c r="R197" i="47"/>
  <c r="R195" i="47"/>
  <c r="R182" i="47"/>
  <c r="R171" i="47"/>
  <c r="R131" i="47"/>
  <c r="R159" i="47"/>
  <c r="R172" i="47"/>
  <c r="R174" i="47"/>
  <c r="R236" i="47"/>
  <c r="R140" i="47"/>
  <c r="R123" i="47"/>
  <c r="R184" i="47"/>
  <c r="R120" i="47"/>
  <c r="R185" i="47"/>
  <c r="R210" i="47"/>
  <c r="R216" i="47"/>
  <c r="R181" i="47"/>
  <c r="R200" i="47"/>
  <c r="R205" i="47"/>
  <c r="R199" i="47"/>
  <c r="R130" i="47"/>
  <c r="R156" i="47"/>
  <c r="R166" i="47"/>
  <c r="R183" i="47"/>
  <c r="R196" i="47"/>
  <c r="R122" i="47"/>
  <c r="R189" i="47"/>
  <c r="R214" i="47"/>
  <c r="R204" i="47"/>
  <c r="R170" i="47"/>
  <c r="R234" i="47"/>
  <c r="R153" i="47"/>
  <c r="R206" i="47"/>
  <c r="R202" i="47"/>
  <c r="R190" i="47"/>
  <c r="R218" i="47"/>
  <c r="R126" i="47"/>
  <c r="R161" i="47"/>
  <c r="R135" i="47"/>
  <c r="R233" i="47"/>
  <c r="R173" i="47"/>
  <c r="R198" i="47"/>
  <c r="R217" i="47"/>
  <c r="R137" i="47"/>
  <c r="R124" i="47"/>
  <c r="R230" i="47"/>
  <c r="R203" i="47"/>
  <c r="R186" i="47"/>
  <c r="R121" i="47"/>
  <c r="R158" i="47"/>
  <c r="R226" i="47"/>
  <c r="R175" i="47"/>
  <c r="R211" i="47"/>
  <c r="R187" i="47"/>
  <c r="R145" i="47"/>
  <c r="R155" i="47"/>
  <c r="R176" i="47"/>
  <c r="R168" i="47"/>
  <c r="R213" i="47"/>
  <c r="R228" i="47"/>
  <c r="R142" i="47"/>
  <c r="R136" i="47"/>
  <c r="R143" i="47"/>
  <c r="R201" i="47"/>
  <c r="R180" i="47"/>
  <c r="R225" i="47"/>
  <c r="R150" i="47"/>
  <c r="R138" i="47"/>
  <c r="R157" i="47"/>
  <c r="R167" i="47"/>
  <c r="R191" i="47"/>
  <c r="R212" i="47"/>
  <c r="R219" i="47"/>
  <c r="R129" i="47"/>
  <c r="R139" i="47"/>
  <c r="R141" i="47"/>
  <c r="R215" i="47"/>
  <c r="R165" i="47"/>
  <c r="R169" i="47"/>
  <c r="R231" i="47"/>
  <c r="R154" i="47"/>
  <c r="R128" i="47"/>
  <c r="R160" i="47"/>
  <c r="E38" i="43"/>
  <c r="K206" i="47"/>
  <c r="K174" i="47"/>
  <c r="K168" i="47"/>
  <c r="K131" i="47"/>
  <c r="K226" i="47"/>
  <c r="K232" i="47"/>
  <c r="K213" i="47"/>
  <c r="K189" i="47"/>
  <c r="K124" i="47"/>
  <c r="K230" i="47"/>
  <c r="K233" i="47"/>
  <c r="K188" i="47"/>
  <c r="K212" i="47"/>
  <c r="K166" i="47"/>
  <c r="K175" i="47"/>
  <c r="K229" i="47"/>
  <c r="K169" i="47"/>
  <c r="K210" i="47"/>
  <c r="K120" i="47"/>
  <c r="K199" i="47"/>
  <c r="K204" i="47"/>
  <c r="K167" i="47"/>
  <c r="K171" i="47"/>
  <c r="K158" i="47"/>
  <c r="K202" i="47"/>
  <c r="K184" i="47"/>
  <c r="K176" i="47"/>
  <c r="K228" i="47"/>
  <c r="K181" i="47"/>
  <c r="K231" i="47"/>
  <c r="K173" i="47"/>
  <c r="K227" i="47"/>
  <c r="K126" i="47"/>
  <c r="K156" i="47"/>
  <c r="K236" i="47"/>
  <c r="K197" i="47"/>
  <c r="K211" i="47"/>
  <c r="K205" i="47"/>
  <c r="K172" i="47"/>
  <c r="K150" i="47"/>
  <c r="K196" i="47"/>
  <c r="K165" i="47"/>
  <c r="K235" i="47"/>
  <c r="K155" i="47"/>
  <c r="K143" i="47"/>
  <c r="K187" i="47"/>
  <c r="K221" i="47"/>
  <c r="K219" i="47"/>
  <c r="K137" i="47"/>
  <c r="K180" i="47"/>
  <c r="K200" i="47"/>
  <c r="K203" i="47"/>
  <c r="K151" i="47"/>
  <c r="K159" i="47"/>
  <c r="K160" i="47"/>
  <c r="K121" i="47"/>
  <c r="K139" i="47"/>
  <c r="K128" i="47"/>
  <c r="K183" i="47"/>
  <c r="K201" i="47"/>
  <c r="K170" i="47"/>
  <c r="K215" i="47"/>
  <c r="K198" i="47"/>
  <c r="K190" i="47"/>
  <c r="K185" i="47"/>
  <c r="K186" i="47"/>
  <c r="K182" i="47"/>
  <c r="K234" i="47"/>
  <c r="K214" i="47"/>
  <c r="K225" i="47"/>
  <c r="K157" i="47"/>
  <c r="K191" i="47"/>
  <c r="K218" i="47"/>
  <c r="K195" i="47"/>
  <c r="K129" i="47"/>
  <c r="K154" i="47"/>
  <c r="K130" i="47"/>
  <c r="P185" i="47"/>
  <c r="P150" i="47"/>
  <c r="P139" i="47"/>
  <c r="P160" i="47"/>
  <c r="P201" i="47"/>
  <c r="P188" i="47"/>
  <c r="P210" i="47"/>
  <c r="P186" i="47"/>
  <c r="P183" i="47"/>
  <c r="P227" i="47"/>
  <c r="P226" i="47"/>
  <c r="P156" i="47"/>
  <c r="P196" i="47"/>
  <c r="P154" i="47"/>
  <c r="P184" i="47"/>
  <c r="P176" i="47"/>
  <c r="P181" i="47"/>
  <c r="P136" i="47"/>
  <c r="P129" i="47"/>
  <c r="P142" i="47"/>
  <c r="P130" i="47"/>
  <c r="P151" i="47"/>
  <c r="P221" i="47"/>
  <c r="P236" i="47"/>
  <c r="N117" i="47"/>
  <c r="N119" i="47" s="1"/>
  <c r="N139" i="47"/>
  <c r="N169" i="47"/>
  <c r="N173" i="47"/>
  <c r="M120" i="47"/>
  <c r="M215" i="47"/>
  <c r="M150" i="47"/>
  <c r="M225" i="47"/>
  <c r="M125" i="47"/>
  <c r="M127" i="47"/>
  <c r="M205" i="47"/>
  <c r="M203" i="47"/>
  <c r="M182" i="47"/>
  <c r="M236" i="47"/>
  <c r="M181" i="47"/>
  <c r="M144" i="47"/>
  <c r="M142" i="47"/>
  <c r="M165" i="47"/>
  <c r="M231" i="47"/>
  <c r="M141" i="47"/>
  <c r="M156" i="47"/>
  <c r="M122" i="47"/>
  <c r="M200" i="47"/>
  <c r="K142" i="47"/>
  <c r="U201" i="47"/>
  <c r="U231" i="47"/>
  <c r="U173" i="47"/>
  <c r="U202" i="47"/>
  <c r="U165" i="47"/>
  <c r="U212" i="47"/>
  <c r="U235" i="47"/>
  <c r="U199" i="47"/>
  <c r="U218" i="47"/>
  <c r="U213" i="47"/>
  <c r="U184" i="47"/>
  <c r="U220" i="47"/>
  <c r="U121" i="47"/>
  <c r="U159" i="47"/>
  <c r="U131" i="47"/>
  <c r="U141" i="47"/>
  <c r="U230" i="47"/>
  <c r="U211" i="47"/>
  <c r="U139" i="47"/>
  <c r="U128" i="47"/>
  <c r="U183" i="47"/>
  <c r="U233" i="47"/>
  <c r="U158" i="47"/>
  <c r="U167" i="47"/>
  <c r="U203" i="47"/>
  <c r="U236" i="47"/>
  <c r="U198" i="47"/>
  <c r="U190" i="47"/>
  <c r="U146" i="47"/>
  <c r="U215" i="47"/>
  <c r="U196" i="47"/>
  <c r="U195" i="47"/>
  <c r="U214" i="47"/>
  <c r="U217" i="47"/>
  <c r="U161" i="47"/>
  <c r="U124" i="47"/>
  <c r="U145" i="47"/>
  <c r="U154" i="47"/>
  <c r="U182" i="47"/>
  <c r="U155" i="47"/>
  <c r="U126" i="47"/>
  <c r="U216" i="47"/>
  <c r="U136" i="47"/>
  <c r="U150" i="47"/>
  <c r="U129" i="47"/>
  <c r="U120" i="47"/>
  <c r="U221" i="47"/>
  <c r="U234" i="47"/>
  <c r="U206" i="47"/>
  <c r="U187" i="47"/>
  <c r="U169" i="47"/>
  <c r="U186" i="47"/>
  <c r="U204" i="47"/>
  <c r="U219" i="47"/>
  <c r="U175" i="47"/>
  <c r="U171" i="47"/>
  <c r="U185" i="47"/>
  <c r="U176" i="47"/>
  <c r="U181" i="47"/>
  <c r="U160" i="47"/>
  <c r="U227" i="47"/>
  <c r="U123" i="47"/>
  <c r="U170" i="47"/>
  <c r="U191" i="47"/>
  <c r="U138" i="47"/>
  <c r="U135" i="47"/>
  <c r="U122" i="47"/>
  <c r="U140" i="47"/>
  <c r="U153" i="47"/>
  <c r="U125" i="47"/>
  <c r="U127" i="47"/>
  <c r="U197" i="47"/>
  <c r="U156" i="47"/>
  <c r="U172" i="47"/>
  <c r="U168" i="47"/>
  <c r="U229" i="47"/>
  <c r="U228" i="47"/>
  <c r="U189" i="47"/>
  <c r="U174" i="47"/>
  <c r="U180" i="47"/>
  <c r="U232" i="47"/>
  <c r="U205" i="47"/>
  <c r="U200" i="47"/>
  <c r="U226" i="47"/>
  <c r="U210" i="47"/>
  <c r="U225" i="47"/>
  <c r="U144" i="47"/>
  <c r="U143" i="47"/>
  <c r="U142" i="47"/>
  <c r="U137" i="47"/>
  <c r="U130" i="47"/>
  <c r="U152" i="47"/>
  <c r="U188" i="47"/>
  <c r="U166" i="47"/>
  <c r="U151" i="47"/>
  <c r="U157" i="47"/>
  <c r="E41" i="43"/>
  <c r="S187" i="47"/>
  <c r="S189" i="47"/>
  <c r="S185" i="47"/>
  <c r="S139" i="47"/>
  <c r="S129" i="47"/>
  <c r="S161" i="47"/>
  <c r="S234" i="47"/>
  <c r="S166" i="47"/>
  <c r="S165" i="47"/>
  <c r="S136" i="47"/>
  <c r="S170" i="47"/>
  <c r="S145" i="47"/>
  <c r="S182" i="47"/>
  <c r="S168" i="47"/>
  <c r="S216" i="47"/>
  <c r="S212" i="47"/>
  <c r="S201" i="47"/>
  <c r="S140" i="47"/>
  <c r="S171" i="47"/>
  <c r="S199" i="47"/>
  <c r="S202" i="47"/>
  <c r="S150" i="47"/>
  <c r="S146" i="47"/>
  <c r="S135" i="47"/>
  <c r="S226" i="47"/>
  <c r="S227" i="47"/>
  <c r="S173" i="47"/>
  <c r="S130" i="47"/>
  <c r="S205" i="47"/>
  <c r="S128" i="47"/>
  <c r="S169" i="47"/>
  <c r="S231" i="47"/>
  <c r="S232" i="47"/>
  <c r="S211" i="47"/>
  <c r="S233" i="47"/>
  <c r="S175" i="47"/>
  <c r="S184" i="47"/>
  <c r="S191" i="47"/>
  <c r="S203" i="47"/>
  <c r="S183" i="47"/>
  <c r="S138" i="47"/>
  <c r="S154" i="47"/>
  <c r="S160" i="47"/>
  <c r="S204" i="47"/>
  <c r="S236" i="47"/>
  <c r="S188" i="47"/>
  <c r="S144" i="47"/>
  <c r="S219" i="47"/>
  <c r="S142" i="47"/>
  <c r="S190" i="47"/>
  <c r="S197" i="47"/>
  <c r="S186" i="47"/>
  <c r="S167" i="47"/>
  <c r="S210" i="47"/>
  <c r="S121" i="47"/>
  <c r="S137" i="47"/>
  <c r="S218" i="47"/>
  <c r="S206" i="47"/>
  <c r="S195" i="47"/>
  <c r="S122" i="47"/>
  <c r="S156" i="47"/>
  <c r="S143" i="47"/>
  <c r="S228" i="47"/>
  <c r="S181" i="47"/>
  <c r="S200" i="47"/>
  <c r="S141" i="47"/>
  <c r="S196" i="47"/>
  <c r="S174" i="47"/>
  <c r="S213" i="47"/>
  <c r="S172" i="47"/>
  <c r="S126" i="47"/>
  <c r="S217" i="47"/>
  <c r="S155" i="47"/>
  <c r="E39" i="43"/>
  <c r="S225" i="47"/>
  <c r="S214" i="47"/>
  <c r="S180" i="47"/>
  <c r="S131" i="47"/>
  <c r="S153" i="47"/>
  <c r="S127" i="47"/>
  <c r="S221" i="47"/>
  <c r="S176" i="47"/>
  <c r="S220" i="47"/>
  <c r="S151" i="47"/>
  <c r="S158" i="47"/>
  <c r="S120" i="47"/>
  <c r="S159" i="47"/>
  <c r="S215" i="47"/>
  <c r="S198" i="47"/>
  <c r="S157" i="47"/>
  <c r="S124" i="47"/>
  <c r="S229" i="47"/>
  <c r="S230" i="47"/>
  <c r="S235" i="47"/>
  <c r="S152" i="47"/>
  <c r="S125" i="47"/>
  <c r="S123" i="47"/>
  <c r="E36" i="43"/>
  <c r="P124" i="47"/>
  <c r="P205" i="47"/>
  <c r="P218" i="47"/>
  <c r="P219" i="47"/>
  <c r="P155" i="47"/>
  <c r="P200" i="47"/>
  <c r="P204" i="47"/>
  <c r="P159" i="47"/>
  <c r="P206" i="47"/>
  <c r="P126" i="47"/>
  <c r="P232" i="47"/>
  <c r="P171" i="47"/>
  <c r="P215" i="47"/>
  <c r="P122" i="47"/>
  <c r="P143" i="47"/>
  <c r="P137" i="47"/>
  <c r="P140" i="47"/>
  <c r="P145" i="47"/>
  <c r="P220" i="47"/>
  <c r="P225" i="47"/>
  <c r="P121" i="47"/>
  <c r="P230" i="47"/>
  <c r="P168" i="47"/>
  <c r="P211" i="47"/>
  <c r="P153" i="47"/>
  <c r="P213" i="47"/>
  <c r="N151" i="47"/>
  <c r="N198" i="47"/>
  <c r="N136" i="47"/>
  <c r="N131" i="47"/>
  <c r="N199" i="47"/>
  <c r="N231" i="47"/>
  <c r="M229" i="47"/>
  <c r="M146" i="47"/>
  <c r="M235" i="47"/>
  <c r="M221" i="47"/>
  <c r="M228" i="47"/>
  <c r="M187" i="47"/>
  <c r="M175" i="47"/>
  <c r="M137" i="47"/>
  <c r="M172" i="47"/>
  <c r="M196" i="47"/>
  <c r="M218" i="47"/>
  <c r="M195" i="47"/>
  <c r="M143" i="47"/>
  <c r="M180" i="47"/>
  <c r="M138" i="47"/>
  <c r="M188" i="47"/>
  <c r="M166" i="47"/>
  <c r="M186" i="47"/>
  <c r="K138" i="47"/>
  <c r="K145" i="47"/>
  <c r="K123" i="47"/>
  <c r="K141" i="47"/>
  <c r="K140" i="47"/>
  <c r="K216" i="47"/>
  <c r="R117" i="47"/>
  <c r="R119" i="47" s="1"/>
  <c r="U117" i="47"/>
  <c r="U119" i="47" s="1"/>
  <c r="S117" i="47"/>
  <c r="S119" i="47" s="1"/>
  <c r="O117" i="47"/>
  <c r="O119" i="47" s="1"/>
  <c r="N167" i="47" l="1"/>
  <c r="N143" i="47"/>
  <c r="N154" i="47"/>
  <c r="W154" i="47" s="1"/>
  <c r="N159" i="47"/>
  <c r="N230" i="47"/>
  <c r="N146" i="47"/>
  <c r="N232" i="47"/>
  <c r="N228" i="47"/>
  <c r="N174" i="47"/>
  <c r="M217" i="47"/>
  <c r="M160" i="47"/>
  <c r="M157" i="47"/>
  <c r="W157" i="47" s="1"/>
  <c r="M152" i="47"/>
  <c r="M234" i="47"/>
  <c r="M201" i="47"/>
  <c r="N130" i="47"/>
  <c r="N235" i="47"/>
  <c r="N219" i="47"/>
  <c r="M167" i="47"/>
  <c r="M219" i="47"/>
  <c r="M124" i="47"/>
  <c r="M212" i="47"/>
  <c r="M202" i="47"/>
  <c r="M145" i="47"/>
  <c r="N221" i="47"/>
  <c r="N210" i="47"/>
  <c r="M154" i="47"/>
  <c r="M128" i="47"/>
  <c r="M176" i="47"/>
  <c r="M197" i="47"/>
  <c r="W197" i="47" s="1"/>
  <c r="M153" i="47"/>
  <c r="M131" i="47"/>
  <c r="N153" i="47"/>
  <c r="O232" i="47"/>
  <c r="O137" i="47"/>
  <c r="O196" i="47"/>
  <c r="W196" i="47" s="1"/>
  <c r="O120" i="47"/>
  <c r="O214" i="47"/>
  <c r="O185" i="47"/>
  <c r="M171" i="47"/>
  <c r="M130" i="47"/>
  <c r="M227" i="47"/>
  <c r="M168" i="47"/>
  <c r="M140" i="47"/>
  <c r="M198" i="47"/>
  <c r="N166" i="47"/>
  <c r="J136" i="47"/>
  <c r="J144" i="47"/>
  <c r="J206" i="47"/>
  <c r="J127" i="47"/>
  <c r="W127" i="47" s="1"/>
  <c r="J131" i="47"/>
  <c r="W131" i="47" s="1"/>
  <c r="J184" i="47"/>
  <c r="L155" i="47"/>
  <c r="L206" i="47"/>
  <c r="L152" i="47"/>
  <c r="W152" i="47" s="1"/>
  <c r="L205" i="47"/>
  <c r="W205" i="47" s="1"/>
  <c r="L169" i="47"/>
  <c r="L123" i="47"/>
  <c r="W123" i="47" s="1"/>
  <c r="L143" i="47"/>
  <c r="L142" i="47"/>
  <c r="L176" i="47"/>
  <c r="L186" i="47"/>
  <c r="L195" i="47"/>
  <c r="W195" i="47" s="1"/>
  <c r="L174" i="47"/>
  <c r="L146" i="47"/>
  <c r="L150" i="47"/>
  <c r="L233" i="47"/>
  <c r="L231" i="47"/>
  <c r="L125" i="47"/>
  <c r="L129" i="47"/>
  <c r="L135" i="47"/>
  <c r="W135" i="47" s="1"/>
  <c r="L221" i="47"/>
  <c r="L144" i="47"/>
  <c r="L172" i="47"/>
  <c r="L138" i="47"/>
  <c r="L188" i="47"/>
  <c r="W108" i="47"/>
  <c r="W115" i="47"/>
  <c r="W107" i="47"/>
  <c r="O165" i="47"/>
  <c r="O220" i="47"/>
  <c r="O181" i="47"/>
  <c r="O139" i="47"/>
  <c r="O197" i="47"/>
  <c r="O131" i="47"/>
  <c r="O218" i="47"/>
  <c r="O221" i="47"/>
  <c r="O154" i="47"/>
  <c r="O173" i="47"/>
  <c r="O125" i="47"/>
  <c r="O211" i="47"/>
  <c r="O153" i="47"/>
  <c r="O199" i="47"/>
  <c r="O180" i="47"/>
  <c r="O142" i="47"/>
  <c r="O138" i="47"/>
  <c r="O122" i="47"/>
  <c r="O204" i="47"/>
  <c r="O213" i="47"/>
  <c r="O155" i="47"/>
  <c r="O127" i="47"/>
  <c r="O215" i="47"/>
  <c r="O217" i="47"/>
  <c r="J129" i="47"/>
  <c r="J220" i="47"/>
  <c r="J221" i="47"/>
  <c r="J158" i="47"/>
  <c r="J186" i="47"/>
  <c r="W186" i="47" s="1"/>
  <c r="J125" i="47"/>
  <c r="J121" i="47"/>
  <c r="J231" i="47"/>
  <c r="W231" i="47" s="1"/>
  <c r="J212" i="47"/>
  <c r="J137" i="47"/>
  <c r="J217" i="47"/>
  <c r="J210" i="47"/>
  <c r="W210" i="47" s="1"/>
  <c r="J142" i="47"/>
  <c r="J198" i="47"/>
  <c r="J233" i="47"/>
  <c r="W233" i="47" s="1"/>
  <c r="J150" i="47"/>
  <c r="J234" i="47"/>
  <c r="J205" i="47"/>
  <c r="J130" i="47"/>
  <c r="J128" i="47"/>
  <c r="W128" i="47" s="1"/>
  <c r="J203" i="47"/>
  <c r="J161" i="47"/>
  <c r="J189" i="47"/>
  <c r="J165" i="47"/>
  <c r="L117" i="47"/>
  <c r="L119" i="47" s="1"/>
  <c r="L132" i="47" s="1"/>
  <c r="L134" i="47" s="1"/>
  <c r="L147" i="47" s="1"/>
  <c r="L149" i="47" s="1"/>
  <c r="L162" i="47" s="1"/>
  <c r="L164" i="47" s="1"/>
  <c r="L177" i="47" s="1"/>
  <c r="L179" i="47" s="1"/>
  <c r="L192" i="47" s="1"/>
  <c r="L194" i="47" s="1"/>
  <c r="L207" i="47" s="1"/>
  <c r="L209" i="47" s="1"/>
  <c r="L222" i="47" s="1"/>
  <c r="L224" i="47" s="1"/>
  <c r="L237" i="47" s="1"/>
  <c r="G84" i="43" s="1"/>
  <c r="I177" i="43" s="1"/>
  <c r="I178" i="43" s="1"/>
  <c r="J117" i="47"/>
  <c r="J119" i="47" s="1"/>
  <c r="W113" i="47"/>
  <c r="W114" i="47"/>
  <c r="O157" i="47"/>
  <c r="O190" i="47"/>
  <c r="O231" i="47"/>
  <c r="O172" i="47"/>
  <c r="O176" i="47"/>
  <c r="O129" i="47"/>
  <c r="O195" i="47"/>
  <c r="O141" i="47"/>
  <c r="O191" i="47"/>
  <c r="O174" i="47"/>
  <c r="O219" i="47"/>
  <c r="O121" i="47"/>
  <c r="O126" i="47"/>
  <c r="O201" i="47"/>
  <c r="O186" i="47"/>
  <c r="O234" i="47"/>
  <c r="O183" i="47"/>
  <c r="O184" i="47"/>
  <c r="O167" i="47"/>
  <c r="O230" i="47"/>
  <c r="W230" i="47" s="1"/>
  <c r="O161" i="47"/>
  <c r="W161" i="47" s="1"/>
  <c r="O124" i="47"/>
  <c r="O229" i="47"/>
  <c r="O168" i="47"/>
  <c r="J138" i="47"/>
  <c r="W138" i="47" s="1"/>
  <c r="J171" i="47"/>
  <c r="J229" i="47"/>
  <c r="J235" i="47"/>
  <c r="W235" i="47" s="1"/>
  <c r="J236" i="47"/>
  <c r="W236" i="47" s="1"/>
  <c r="J123" i="47"/>
  <c r="J201" i="47"/>
  <c r="J180" i="47"/>
  <c r="J172" i="47"/>
  <c r="J199" i="47"/>
  <c r="J226" i="47"/>
  <c r="W226" i="47" s="1"/>
  <c r="J159" i="47"/>
  <c r="J155" i="47"/>
  <c r="J166" i="47"/>
  <c r="J230" i="47"/>
  <c r="J190" i="47"/>
  <c r="J218" i="47"/>
  <c r="J124" i="47"/>
  <c r="J141" i="47"/>
  <c r="J200" i="47"/>
  <c r="W200" i="47" s="1"/>
  <c r="J173" i="47"/>
  <c r="W173" i="47" s="1"/>
  <c r="J153" i="47"/>
  <c r="J225" i="47"/>
  <c r="W225" i="47" s="1"/>
  <c r="J168" i="47"/>
  <c r="W168" i="47" s="1"/>
  <c r="O158" i="47"/>
  <c r="W158" i="47" s="1"/>
  <c r="O143" i="47"/>
  <c r="O182" i="47"/>
  <c r="O212" i="47"/>
  <c r="O170" i="47"/>
  <c r="O216" i="47"/>
  <c r="O200" i="47"/>
  <c r="O203" i="47"/>
  <c r="O228" i="47"/>
  <c r="O188" i="47"/>
  <c r="O156" i="47"/>
  <c r="O206" i="47"/>
  <c r="O205" i="47"/>
  <c r="O233" i="47"/>
  <c r="O187" i="47"/>
  <c r="O130" i="47"/>
  <c r="O166" i="47"/>
  <c r="O140" i="47"/>
  <c r="O198" i="47"/>
  <c r="O144" i="47"/>
  <c r="O146" i="47"/>
  <c r="W146" i="47" s="1"/>
  <c r="O169" i="47"/>
  <c r="O235" i="47"/>
  <c r="O171" i="47"/>
  <c r="J122" i="47"/>
  <c r="J146" i="47"/>
  <c r="J214" i="47"/>
  <c r="J204" i="47"/>
  <c r="W204" i="47" s="1"/>
  <c r="J191" i="47"/>
  <c r="W191" i="47" s="1"/>
  <c r="J197" i="47"/>
  <c r="J160" i="47"/>
  <c r="J126" i="47"/>
  <c r="J187" i="47"/>
  <c r="W187" i="47" s="1"/>
  <c r="J232" i="47"/>
  <c r="J169" i="47"/>
  <c r="J213" i="47"/>
  <c r="J120" i="47"/>
  <c r="W120" i="47" s="1"/>
  <c r="J140" i="47"/>
  <c r="J219" i="47"/>
  <c r="J174" i="47"/>
  <c r="W174" i="47" s="1"/>
  <c r="J167" i="47"/>
  <c r="W167" i="47" s="1"/>
  <c r="J211" i="47"/>
  <c r="J143" i="47"/>
  <c r="W143" i="47" s="1"/>
  <c r="J145" i="47"/>
  <c r="J183" i="47"/>
  <c r="J215" i="47"/>
  <c r="J188" i="47"/>
  <c r="W188" i="47" s="1"/>
  <c r="J202" i="47"/>
  <c r="W202" i="47" s="1"/>
  <c r="N218" i="47"/>
  <c r="N220" i="47"/>
  <c r="N176" i="47"/>
  <c r="W176" i="47" s="1"/>
  <c r="N180" i="47"/>
  <c r="W180" i="47" s="1"/>
  <c r="N188" i="47"/>
  <c r="N202" i="47"/>
  <c r="N144" i="47"/>
  <c r="N155" i="47"/>
  <c r="N186" i="47"/>
  <c r="N183" i="47"/>
  <c r="N229" i="47"/>
  <c r="N175" i="47"/>
  <c r="W175" i="47" s="1"/>
  <c r="N234" i="47"/>
  <c r="N165" i="47"/>
  <c r="N212" i="47"/>
  <c r="N121" i="47"/>
  <c r="W121" i="47" s="1"/>
  <c r="N217" i="47"/>
  <c r="W217" i="47" s="1"/>
  <c r="N122" i="47"/>
  <c r="N216" i="47"/>
  <c r="N129" i="47"/>
  <c r="N206" i="47"/>
  <c r="N187" i="47"/>
  <c r="N190" i="47"/>
  <c r="E34" i="43"/>
  <c r="E43" i="43" s="1"/>
  <c r="N120" i="47"/>
  <c r="N195" i="47"/>
  <c r="N197" i="47"/>
  <c r="N211" i="47"/>
  <c r="W211" i="47" s="1"/>
  <c r="N185" i="47"/>
  <c r="W185" i="47" s="1"/>
  <c r="N196" i="47"/>
  <c r="N128" i="47"/>
  <c r="N203" i="47"/>
  <c r="N213" i="47"/>
  <c r="N160" i="47"/>
  <c r="N138" i="47"/>
  <c r="N156" i="47"/>
  <c r="W156" i="47" s="1"/>
  <c r="N141" i="47"/>
  <c r="W141" i="47" s="1"/>
  <c r="N124" i="47"/>
  <c r="N182" i="47"/>
  <c r="N215" i="47"/>
  <c r="N226" i="47"/>
  <c r="N233" i="47"/>
  <c r="N158" i="47"/>
  <c r="N172" i="47"/>
  <c r="N205" i="47"/>
  <c r="N200" i="47"/>
  <c r="N142" i="47"/>
  <c r="R75" i="43"/>
  <c r="H19" i="43" s="1"/>
  <c r="W106" i="47"/>
  <c r="N214" i="47"/>
  <c r="N191" i="47"/>
  <c r="N125" i="47"/>
  <c r="W125" i="47" s="1"/>
  <c r="N170" i="47"/>
  <c r="N225" i="47"/>
  <c r="N126" i="47"/>
  <c r="N227" i="47"/>
  <c r="W227" i="47" s="1"/>
  <c r="N236" i="47"/>
  <c r="N204" i="47"/>
  <c r="N168" i="47"/>
  <c r="N150" i="47"/>
  <c r="W150" i="47" s="1"/>
  <c r="N184" i="47"/>
  <c r="N123" i="47"/>
  <c r="N137" i="47"/>
  <c r="W137" i="47" s="1"/>
  <c r="N152" i="47"/>
  <c r="N140" i="47"/>
  <c r="N171" i="47"/>
  <c r="N161" i="47"/>
  <c r="AM757" i="79"/>
  <c r="AM759" i="79" s="1"/>
  <c r="L149" i="43"/>
  <c r="L153" i="43" s="1"/>
  <c r="W109" i="47"/>
  <c r="W116" i="47"/>
  <c r="M117" i="47"/>
  <c r="M119" i="47" s="1"/>
  <c r="W105" i="47"/>
  <c r="W112" i="47"/>
  <c r="W216" i="47"/>
  <c r="W228" i="47"/>
  <c r="W136" i="47"/>
  <c r="W184" i="47"/>
  <c r="W199" i="47"/>
  <c r="W170" i="47"/>
  <c r="W182" i="47"/>
  <c r="W153" i="47"/>
  <c r="W151" i="47"/>
  <c r="W232" i="47"/>
  <c r="W124" i="47"/>
  <c r="W183" i="47"/>
  <c r="W160" i="47"/>
  <c r="W166" i="47"/>
  <c r="W140" i="47"/>
  <c r="W218" i="47"/>
  <c r="W214" i="47"/>
  <c r="W221" i="47"/>
  <c r="W215" i="47"/>
  <c r="W169" i="47"/>
  <c r="W181" i="47"/>
  <c r="W229" i="47"/>
  <c r="W122" i="47"/>
  <c r="W220" i="47"/>
  <c r="W198" i="47"/>
  <c r="W219" i="47"/>
  <c r="W189" i="47"/>
  <c r="W190" i="47"/>
  <c r="W201" i="47"/>
  <c r="W142" i="47"/>
  <c r="W139" i="47"/>
  <c r="I132" i="47"/>
  <c r="I134" i="47" s="1"/>
  <c r="I147" i="47" s="1"/>
  <c r="M98" i="43"/>
  <c r="M103" i="43" s="1"/>
  <c r="V132" i="47"/>
  <c r="V134" i="47" s="1"/>
  <c r="V147" i="47" s="1"/>
  <c r="V149" i="47" s="1"/>
  <c r="V162" i="47" s="1"/>
  <c r="V164" i="47" s="1"/>
  <c r="V177" i="47" s="1"/>
  <c r="V179" i="47" s="1"/>
  <c r="V192" i="47" s="1"/>
  <c r="V194" i="47" s="1"/>
  <c r="V207" i="47" s="1"/>
  <c r="V209" i="47" s="1"/>
  <c r="V222" i="47" s="1"/>
  <c r="V224" i="47" s="1"/>
  <c r="V237" i="47" s="1"/>
  <c r="Q84" i="43" s="1"/>
  <c r="Q85" i="43" s="1"/>
  <c r="U132" i="47"/>
  <c r="U134" i="47" s="1"/>
  <c r="U147" i="47" s="1"/>
  <c r="U149" i="47" s="1"/>
  <c r="U162" i="47" s="1"/>
  <c r="U164" i="47" s="1"/>
  <c r="U177" i="47" s="1"/>
  <c r="U179" i="47" s="1"/>
  <c r="U192" i="47" s="1"/>
  <c r="U194" i="47" s="1"/>
  <c r="U207" i="47" s="1"/>
  <c r="U209" i="47" s="1"/>
  <c r="U222" i="47" s="1"/>
  <c r="U224" i="47" s="1"/>
  <c r="U237" i="47" s="1"/>
  <c r="P84" i="43" s="1"/>
  <c r="Q132" i="47"/>
  <c r="Q134" i="47" s="1"/>
  <c r="Q147" i="47" s="1"/>
  <c r="Q149" i="47" s="1"/>
  <c r="Q162" i="47" s="1"/>
  <c r="Q164" i="47" s="1"/>
  <c r="Q177" i="47" s="1"/>
  <c r="Q179" i="47" s="1"/>
  <c r="Q192" i="47" s="1"/>
  <c r="Q194" i="47" s="1"/>
  <c r="Q207" i="47" s="1"/>
  <c r="Q209" i="47" s="1"/>
  <c r="Q222" i="47" s="1"/>
  <c r="Q224" i="47" s="1"/>
  <c r="Q237" i="47" s="1"/>
  <c r="L84" i="43" s="1"/>
  <c r="R132" i="47"/>
  <c r="R134" i="47" s="1"/>
  <c r="R147" i="47" s="1"/>
  <c r="R149" i="47" s="1"/>
  <c r="R162" i="47" s="1"/>
  <c r="R164" i="47" s="1"/>
  <c r="R177" i="47" s="1"/>
  <c r="R179" i="47" s="1"/>
  <c r="R192" i="47" s="1"/>
  <c r="R194" i="47" s="1"/>
  <c r="R207" i="47" s="1"/>
  <c r="R209" i="47" s="1"/>
  <c r="R222" i="47" s="1"/>
  <c r="R224" i="47" s="1"/>
  <c r="R237" i="47" s="1"/>
  <c r="M84" i="43" s="1"/>
  <c r="S132" i="47"/>
  <c r="S134" i="47" s="1"/>
  <c r="S147" i="47" s="1"/>
  <c r="S149" i="47" s="1"/>
  <c r="S162" i="47" s="1"/>
  <c r="S164" i="47" s="1"/>
  <c r="S177" i="47" s="1"/>
  <c r="S179" i="47" s="1"/>
  <c r="S192" i="47" s="1"/>
  <c r="S194" i="47" s="1"/>
  <c r="S207" i="47" s="1"/>
  <c r="S209" i="47" s="1"/>
  <c r="S222" i="47" s="1"/>
  <c r="S224" i="47" s="1"/>
  <c r="S237" i="47" s="1"/>
  <c r="N84" i="43" s="1"/>
  <c r="T132" i="47"/>
  <c r="T134" i="47" s="1"/>
  <c r="T147" i="47" s="1"/>
  <c r="T149" i="47" s="1"/>
  <c r="T162" i="47" s="1"/>
  <c r="T164" i="47" s="1"/>
  <c r="T177" i="47" s="1"/>
  <c r="T179" i="47" s="1"/>
  <c r="T192" i="47" s="1"/>
  <c r="T194" i="47" s="1"/>
  <c r="T207" i="47" s="1"/>
  <c r="T209" i="47" s="1"/>
  <c r="T222" i="47" s="1"/>
  <c r="T224" i="47" s="1"/>
  <c r="T237" i="47" s="1"/>
  <c r="O84" i="43" s="1"/>
  <c r="O85" i="43" s="1"/>
  <c r="K132" i="47"/>
  <c r="K134" i="47" s="1"/>
  <c r="K147" i="47" s="1"/>
  <c r="K149" i="47" s="1"/>
  <c r="K162" i="47" s="1"/>
  <c r="K164" i="47" s="1"/>
  <c r="K177" i="47" s="1"/>
  <c r="K179" i="47" s="1"/>
  <c r="K192" i="47" s="1"/>
  <c r="K194" i="47" s="1"/>
  <c r="K207" i="47" s="1"/>
  <c r="K209" i="47" s="1"/>
  <c r="K222" i="47" s="1"/>
  <c r="K224" i="47" s="1"/>
  <c r="K237" i="47" s="1"/>
  <c r="F84" i="43" s="1"/>
  <c r="H177" i="43" s="1"/>
  <c r="H178" i="43" s="1"/>
  <c r="P132" i="47"/>
  <c r="P134" i="47" s="1"/>
  <c r="P147" i="47" s="1"/>
  <c r="P149" i="47" s="1"/>
  <c r="P162" i="47" s="1"/>
  <c r="P164" i="47" s="1"/>
  <c r="P177" i="47" s="1"/>
  <c r="P179" i="47" s="1"/>
  <c r="P192" i="47" s="1"/>
  <c r="P194" i="47" s="1"/>
  <c r="P207" i="47" s="1"/>
  <c r="P209" i="47" s="1"/>
  <c r="P222" i="47" s="1"/>
  <c r="P224" i="47" s="1"/>
  <c r="P237" i="47" s="1"/>
  <c r="K84" i="43" s="1"/>
  <c r="M132" i="47" l="1"/>
  <c r="M134" i="47" s="1"/>
  <c r="M147" i="47" s="1"/>
  <c r="M149" i="47" s="1"/>
  <c r="M162" i="47" s="1"/>
  <c r="M164" i="47" s="1"/>
  <c r="M177" i="47" s="1"/>
  <c r="M179" i="47" s="1"/>
  <c r="M192" i="47" s="1"/>
  <c r="M194" i="47" s="1"/>
  <c r="M207" i="47" s="1"/>
  <c r="M209" i="47" s="1"/>
  <c r="M222" i="47" s="1"/>
  <c r="M224" i="47" s="1"/>
  <c r="M237" i="47" s="1"/>
  <c r="H84" i="43" s="1"/>
  <c r="W172" i="47"/>
  <c r="W203" i="47"/>
  <c r="W129" i="47"/>
  <c r="W155" i="47"/>
  <c r="W145" i="47"/>
  <c r="W213" i="47"/>
  <c r="J132" i="47"/>
  <c r="J134" i="47" s="1"/>
  <c r="J147" i="47" s="1"/>
  <c r="J149" i="47" s="1"/>
  <c r="J162" i="47" s="1"/>
  <c r="J164" i="47" s="1"/>
  <c r="J177" i="47" s="1"/>
  <c r="J179" i="47" s="1"/>
  <c r="J192" i="47" s="1"/>
  <c r="J194" i="47" s="1"/>
  <c r="J207" i="47" s="1"/>
  <c r="J209" i="47" s="1"/>
  <c r="J222" i="47" s="1"/>
  <c r="J224" i="47" s="1"/>
  <c r="J237" i="47" s="1"/>
  <c r="E84" i="43" s="1"/>
  <c r="G177" i="43" s="1"/>
  <c r="G178" i="43" s="1"/>
  <c r="W144" i="47"/>
  <c r="W130" i="47"/>
  <c r="W206" i="47"/>
  <c r="W212" i="47"/>
  <c r="W159" i="47"/>
  <c r="W234" i="47"/>
  <c r="O132" i="47"/>
  <c r="O134" i="47" s="1"/>
  <c r="O147" i="47" s="1"/>
  <c r="O149" i="47" s="1"/>
  <c r="O162" i="47" s="1"/>
  <c r="O164" i="47" s="1"/>
  <c r="O177" i="47" s="1"/>
  <c r="O179" i="47" s="1"/>
  <c r="O192" i="47" s="1"/>
  <c r="O194" i="47" s="1"/>
  <c r="O207" i="47" s="1"/>
  <c r="O209" i="47" s="1"/>
  <c r="O222" i="47" s="1"/>
  <c r="O224" i="47" s="1"/>
  <c r="O237" i="47" s="1"/>
  <c r="J84" i="43" s="1"/>
  <c r="F35" i="43" s="1"/>
  <c r="G35" i="43" s="1"/>
  <c r="W165" i="47"/>
  <c r="W171" i="47"/>
  <c r="W126" i="47"/>
  <c r="N132" i="47"/>
  <c r="N134" i="47" s="1"/>
  <c r="N147" i="47" s="1"/>
  <c r="N149" i="47" s="1"/>
  <c r="N162" i="47" s="1"/>
  <c r="N164" i="47" s="1"/>
  <c r="N177" i="47" s="1"/>
  <c r="N179" i="47" s="1"/>
  <c r="N192" i="47" s="1"/>
  <c r="N194" i="47" s="1"/>
  <c r="N207" i="47" s="1"/>
  <c r="N209" i="47" s="1"/>
  <c r="N222" i="47" s="1"/>
  <c r="N224" i="47" s="1"/>
  <c r="N237" i="47" s="1"/>
  <c r="I84" i="43" s="1"/>
  <c r="K177" i="43" s="1"/>
  <c r="K178" i="43" s="1"/>
  <c r="I149" i="47"/>
  <c r="I162" i="47" s="1"/>
  <c r="I164" i="47" s="1"/>
  <c r="I177" i="47" s="1"/>
  <c r="I179" i="47" s="1"/>
  <c r="I192" i="47" s="1"/>
  <c r="I194" i="47" s="1"/>
  <c r="I207" i="47" s="1"/>
  <c r="I209" i="47" s="1"/>
  <c r="I222" i="47" s="1"/>
  <c r="I224" i="47" s="1"/>
  <c r="I237" i="47" s="1"/>
  <c r="D84" i="43" s="1"/>
  <c r="H85" i="43"/>
  <c r="J177" i="43"/>
  <c r="J178" i="43" s="1"/>
  <c r="W117" i="47"/>
  <c r="W119" i="47" s="1"/>
  <c r="F85" i="43"/>
  <c r="G85" i="43"/>
  <c r="F31" i="43"/>
  <c r="G31" i="43" s="1"/>
  <c r="F38" i="43"/>
  <c r="G38" i="43" s="1"/>
  <c r="M85" i="43"/>
  <c r="F37" i="43"/>
  <c r="G37" i="43" s="1"/>
  <c r="L85" i="43"/>
  <c r="F33" i="43"/>
  <c r="G33" i="43" s="1"/>
  <c r="J85" i="43"/>
  <c r="F36" i="43"/>
  <c r="G36" i="43" s="1"/>
  <c r="K85" i="43"/>
  <c r="F39" i="43"/>
  <c r="G39" i="43" s="1"/>
  <c r="N85" i="43"/>
  <c r="F41" i="43"/>
  <c r="G41" i="43" s="1"/>
  <c r="P85" i="43"/>
  <c r="F32" i="43"/>
  <c r="G32" i="43" s="1"/>
  <c r="F42" i="43"/>
  <c r="G42" i="43" s="1"/>
  <c r="F40" i="43"/>
  <c r="G40" i="43" s="1"/>
  <c r="W132" i="47" l="1"/>
  <c r="J105" i="43" s="1"/>
  <c r="J106" i="43" s="1"/>
  <c r="E85" i="43"/>
  <c r="F34" i="43"/>
  <c r="G34" i="43" s="1"/>
  <c r="F30" i="43"/>
  <c r="G30" i="43" s="1"/>
  <c r="I85" i="43"/>
  <c r="F177" i="43"/>
  <c r="F178" i="43" s="1"/>
  <c r="R84" i="43"/>
  <c r="R85" i="43" s="1"/>
  <c r="F29" i="43"/>
  <c r="G29" i="43" s="1"/>
  <c r="G43" i="43" s="1"/>
  <c r="D85" i="43"/>
  <c r="I105" i="43"/>
  <c r="I106" i="43" s="1"/>
  <c r="W134" i="47"/>
  <c r="W147" i="47" s="1"/>
  <c r="W149" i="47" s="1"/>
  <c r="W162" i="47" s="1"/>
  <c r="H21" i="43"/>
  <c r="H22" i="43" s="1"/>
  <c r="L177" i="43" l="1"/>
  <c r="L178" i="43" s="1"/>
  <c r="F43" i="43"/>
  <c r="E121" i="43"/>
  <c r="F121" i="43"/>
  <c r="K105" i="43"/>
  <c r="K106" i="43" s="1"/>
  <c r="W164" i="47"/>
  <c r="W177" i="47" s="1"/>
  <c r="W179" i="47" s="1"/>
  <c r="W192" i="47" s="1"/>
  <c r="W194" i="47" s="1"/>
  <c r="W207" i="47" s="1"/>
  <c r="W209" i="47" s="1"/>
  <c r="W222" i="47" s="1"/>
  <c r="W224" i="47" s="1"/>
  <c r="W237" i="47" s="1"/>
  <c r="L105" i="43"/>
  <c r="L106" i="43" s="1"/>
  <c r="G121" i="43" l="1"/>
  <c r="M105" i="43"/>
  <c r="M106" i="43" s="1"/>
  <c r="J118" i="43" l="1"/>
  <c r="J119" i="43" l="1"/>
  <c r="J115" i="43"/>
  <c r="J114" i="43"/>
  <c r="J117" i="43" l="1"/>
  <c r="J116"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<sst xmlns="http://schemas.openxmlformats.org/spreadsheetml/2006/main" count="4273" uniqueCount="935">
  <si>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</si>
  <si>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</si>
  <si>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</si>
  <si>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</si>
  <si>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</si>
  <si>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</si>
  <si>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</si>
  <si>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</si>
  <si>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</si>
  <si>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</si>
  <si>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</si>
  <si>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</si>
  <si>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</si>
  <si>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</si>
  <si>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</si>
  <si>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</si>
  <si>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</si>
  <si>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</si>
  <si>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</si>
  <si>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</si>
  <si>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</si>
  <si>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</si>
  <si>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</si>
  <si>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</si>
  <si>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</si>
  <si>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</si>
  <si>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</si>
  <si>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</si>
  <si>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</si>
  <si>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</si>
  <si>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</si>
  <si>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</si>
  <si>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</si>
  <si>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</si>
  <si>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</si>
  <si>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</si>
  <si>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</si>
  <si>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</si>
  <si>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</si>
  <si>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</si>
  <si>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</si>
  <si>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</si>
  <si>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</si>
  <si>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</si>
  <si>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</si>
  <si>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</si>
  <si>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</si>
  <si>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</si>
  <si>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</si>
  <si>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</si>
  <si>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</si>
  <si>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</si>
  <si>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</si>
  <si>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</si>
  <si>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</si>
  <si>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</si>
  <si>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</si>
  <si>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</si>
  <si>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</si>
  <si>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</si>
  <si>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</si>
  <si>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</si>
  <si>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</si>
  <si>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</si>
  <si>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</si>
  <si>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</si>
  <si>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</si>
  <si>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</si>
  <si>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</si>
  <si>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</si>
  <si>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</si>
  <si>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</si>
  <si>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</si>
  <si>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</si>
  <si>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</si>
  <si>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</si>
  <si>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</si>
  <si>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</si>
  <si>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</si>
  <si>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</si>
  <si>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</si>
  <si>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</si>
  <si>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</si>
  <si>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</si>
  <si>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</si>
  <si>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</si>
  <si>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</si>
  <si>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</si>
  <si>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</si>
  <si>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</si>
  <si>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</si>
  <si>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</si>
  <si>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</si>
  <si>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</si>
  <si>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</si>
  <si>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</si>
  <si>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</si>
  <si>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</si>
  <si>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</si>
  <si>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</si>
  <si>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</si>
  <si>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</si>
  <si>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</si>
  <si>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</si>
  <si>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</si>
  <si>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</si>
  <si>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</si>
  <si>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</si>
  <si>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</si>
  <si>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</si>
  <si>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</si>
  <si>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</si>
  <si>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</si>
  <si>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</si>
  <si>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</si>
  <si>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</si>
  <si>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</si>
  <si>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</si>
  <si>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</si>
  <si>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</si>
  <si>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</si>
  <si>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</si>
  <si>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</si>
  <si>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</si>
  <si>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</si>
  <si>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</si>
  <si>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</si>
  <si>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</si>
  <si>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</si>
  <si>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</si>
  <si>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</si>
  <si>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</si>
  <si>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</si>
  <si>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</si>
  <si>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</si>
  <si>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</si>
  <si>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</si>
  <si>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</si>
  <si>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</si>
  <si>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</si>
  <si>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</si>
  <si>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</si>
  <si>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</si>
  <si>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</si>
  <si>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</si>
  <si>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</si>
  <si>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</si>
  <si>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</si>
  <si>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</si>
  <si>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</si>
  <si>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</si>
  <si>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</si>
  <si>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</si>
  <si>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</si>
  <si>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</si>
  <si>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</si>
  <si>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</si>
  <si>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</si>
  <si>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</si>
  <si>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</si>
  <si>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</si>
  <si>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</si>
  <si>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</si>
  <si>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</si>
  <si>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</si>
  <si>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</si>
  <si>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</si>
  <si>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</si>
  <si>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</si>
  <si>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</si>
  <si>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</si>
  <si>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</si>
  <si>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</si>
  <si>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</si>
  <si>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</si>
  <si>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</si>
  <si>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</si>
  <si>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</si>
  <si>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</si>
  <si>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</si>
  <si>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</si>
  <si>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</si>
  <si>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</si>
  <si>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</si>
  <si>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</si>
  <si>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</si>
  <si>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</si>
  <si>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</si>
  <si>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</si>
  <si>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</si>
  <si>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</si>
  <si>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</si>
  <si>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</si>
  <si>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</si>
  <si>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</si>
  <si>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</si>
  <si>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</si>
  <si>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</si>
  <si>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</si>
  <si>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</si>
  <si>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</si>
  <si>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</si>
  <si>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</si>
  <si>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</si>
  <si>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</si>
  <si>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</si>
  <si>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</si>
  <si>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</si>
  <si>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</si>
  <si>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</si>
  <si>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</si>
  <si>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</si>
  <si>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</si>
  <si>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</si>
  <si>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</si>
  <si>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</si>
  <si>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</si>
  <si>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</si>
  <si>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</si>
  <si>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</si>
  <si>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</si>
  <si>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</si>
  <si>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</si>
  <si>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</si>
  <si>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</si>
  <si>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</si>
  <si>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</si>
  <si>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</si>
  <si>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</si>
  <si>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</si>
  <si>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</si>
  <si>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</si>
  <si>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</si>
  <si>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</si>
  <si>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</si>
  <si>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</si>
  <si>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</si>
  <si>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</si>
  <si>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</si>
  <si>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</si>
  <si>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</si>
  <si>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</si>
  <si>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</si>
  <si>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</si>
  <si>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</si>
  <si>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</si>
  <si>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</si>
  <si>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</si>
  <si>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</si>
  <si>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</si>
  <si>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</si>
  <si>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</si>
  <si>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</si>
  <si>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</si>
  <si>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</si>
  <si>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</si>
  <si>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</si>
  <si>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</si>
  <si>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</si>
  <si>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</si>
  <si>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</si>
  <si>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</si>
  <si>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</si>
  <si>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</si>
  <si>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</si>
  <si>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</si>
  <si>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</si>
  <si>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</si>
  <si>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</si>
  <si>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</si>
  <si>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</si>
  <si>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</si>
  <si>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</si>
  <si>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</si>
  <si>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</si>
  <si>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</si>
  <si>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</si>
  <si>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</si>
  <si>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</si>
  <si>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</si>
  <si>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</si>
  <si>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</si>
  <si>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</si>
  <si>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</si>
  <si>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</si>
  <si>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</si>
  <si>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</si>
  <si>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</si>
  <si>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</si>
  <si>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</si>
  <si>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</si>
  <si>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</si>
  <si>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</si>
  <si>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</si>
  <si>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</si>
  <si>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</si>
  <si>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</si>
  <si>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</si>
  <si>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</si>
  <si>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</si>
  <si>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</si>
  <si>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</si>
  <si>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</si>
  <si>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</si>
  <si>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</si>
  <si>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</si>
  <si>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</si>
  <si>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</si>
  <si>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</si>
  <si>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</si>
  <si>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</si>
  <si>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</si>
  <si>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</si>
  <si>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</si>
  <si>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</si>
  <si>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</si>
  <si>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</si>
  <si>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</si>
  <si>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</si>
  <si>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</si>
  <si>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</si>
  <si>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</si>
  <si>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</si>
  <si>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</si>
  <si>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</si>
  <si>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</si>
  <si>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</si>
  <si>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</si>
  <si>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</si>
  <si>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</si>
  <si>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</si>
  <si>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</si>
  <si>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</si>
  <si>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</si>
  <si>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</si>
  <si>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</si>
  <si>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</si>
  <si>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</si>
  <si>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</si>
  <si>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</si>
  <si>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</si>
  <si>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</si>
  <si>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</si>
  <si>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</si>
  <si>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</si>
  <si>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</si>
  <si>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</si>
  <si>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</si>
  <si>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</si>
  <si>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</si>
  <si>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</si>
  <si>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</si>
  <si>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</si>
  <si>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</si>
  <si>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</si>
  <si>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</si>
  <si>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</si>
  <si>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</si>
  <si>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</si>
  <si>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</si>
  <si>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</si>
  <si>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</si>
  <si>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</si>
  <si>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</si>
  <si>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</si>
  <si>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</si>
  <si>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</si>
  <si>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</si>
  <si>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</si>
  <si>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</si>
  <si>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</si>
  <si>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</si>
  <si>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</si>
  <si>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</si>
  <si>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</si>
  <si>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</si>
  <si>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</si>
  <si>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</si>
  <si>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</si>
  <si>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</si>
  <si>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</si>
  <si>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</si>
  <si>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</si>
  <si>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</si>
  <si>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</si>
  <si>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</si>
  <si>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</si>
  <si>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</si>
  <si>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</si>
  <si>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</si>
  <si>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</si>
  <si>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</si>
  <si>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</si>
  <si>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</si>
  <si>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</si>
  <si>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</si>
  <si>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</si>
  <si>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</si>
  <si>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</si>
  <si>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</si>
  <si>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</si>
  <si>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</si>
  <si>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</si>
  <si>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</si>
  <si>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</si>
  <si>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</si>
  <si>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</si>
  <si>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</si>
  <si>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</si>
  <si>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</si>
  <si>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</si>
  <si>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</si>
  <si>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</si>
  <si>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</si>
  <si>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</si>
  <si>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</si>
  <si>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</si>
  <si>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</si>
  <si>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</si>
  <si>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</si>
  <si>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</si>
  <si>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</si>
  <si>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</si>
  <si>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</si>
  <si>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</si>
  <si>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</si>
  <si>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</si>
  <si>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</si>
  <si>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</si>
  <si>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</si>
  <si>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</si>
  <si>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</si>
  <si>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</si>
  <si>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</si>
  <si>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</si>
  <si>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</si>
  <si>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</si>
  <si>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</si>
  <si>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</si>
  <si>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</si>
  <si>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</si>
  <si>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</si>
  <si>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</si>
  <si>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</si>
  <si>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</si>
  <si>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</si>
  <si>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</si>
  <si>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</si>
  <si>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</si>
  <si>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</si>
  <si>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</si>
  <si>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</si>
  <si>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</si>
  <si>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</si>
  <si>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</si>
  <si>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</si>
  <si>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</si>
  <si>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</si>
  <si>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</si>
  <si>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</si>
  <si>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</si>
  <si>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</si>
  <si>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</si>
  <si>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</si>
  <si>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</si>
  <si>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</si>
  <si>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</si>
  <si>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</si>
  <si>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</si>
  <si>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</si>
  <si>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</si>
  <si>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</si>
  <si>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</si>
  <si>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</si>
  <si>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</si>
  <si>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</si>
  <si>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</si>
  <si>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</si>
  <si>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</si>
  <si>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</si>
  <si>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</si>
  <si>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</si>
  <si>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</si>
  <si>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</si>
  <si>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</si>
  <si>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</si>
  <si>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</si>
  <si>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</si>
  <si>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</si>
  <si>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</si>
  <si>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</si>
  <si>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</si>
  <si>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</si>
  <si>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</si>
  <si>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</si>
  <si>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</si>
  <si>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</si>
  <si>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</si>
  <si>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</si>
  <si>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</si>
  <si>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</si>
  <si>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</si>
  <si>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</si>
  <si>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</si>
  <si>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</si>
  <si>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</si>
  <si>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</si>
  <si>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</si>
  <si>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</si>
  <si>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</si>
  <si>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</si>
  <si>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</si>
  <si>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</si>
  <si>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</si>
  <si>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</si>
  <si>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</si>
  <si>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</si>
  <si>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</si>
  <si>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</si>
  <si>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</si>
  <si>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</si>
  <si>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</si>
  <si>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</si>
  <si>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</si>
  <si>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</si>
  <si>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</si>
  <si>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</si>
  <si>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</si>
  <si>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</si>
  <si>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</si>
  <si>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</si>
  <si>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</si>
  <si>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</si>
  <si>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</si>
  <si>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</si>
  <si>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</si>
  <si>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</si>
  <si>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</si>
  <si>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</si>
  <si>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</si>
  <si>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</si>
  <si>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</si>
  <si>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</si>
  <si>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</si>
  <si>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</si>
  <si>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</si>
  <si>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</si>
  <si>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</si>
  <si>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</si>
  <si>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</si>
  <si>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</si>
  <si>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</si>
  <si>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</si>
  <si>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</si>
  <si>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</si>
  <si>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</si>
  <si>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</si>
  <si>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</si>
  <si>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</si>
  <si>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</si>
  <si>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</si>
  <si>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</si>
  <si>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</si>
  <si>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</si>
  <si>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</si>
  <si>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</si>
  <si>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</si>
  <si>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</si>
  <si>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</si>
  <si>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</si>
  <si>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</si>
  <si>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</si>
  <si>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</si>
  <si>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</si>
  <si>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</si>
  <si>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</si>
  <si>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</si>
  <si>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</si>
  <si>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</si>
  <si>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</si>
  <si>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</si>
  <si>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</si>
  <si>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</si>
  <si>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</si>
  <si>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</si>
  <si>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</si>
  <si>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</si>
  <si>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</si>
  <si>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</si>
  <si>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</si>
  <si>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</si>
  <si>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</si>
  <si>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</si>
  <si>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</si>
  <si>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</si>
  <si>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</si>
  <si>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</si>
  <si>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</si>
  <si>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</si>
  <si>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</si>
  <si>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</si>
  <si>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</si>
  <si>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</si>
  <si>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</si>
  <si>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</si>
  <si>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</si>
  <si>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</si>
  <si>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</si>
  <si>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</si>
  <si>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</si>
  <si>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</si>
  <si>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</si>
  <si>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</si>
  <si>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</si>
  <si>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</si>
  <si>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</si>
  <si>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</si>
  <si>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</si>
  <si>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</si>
  <si>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</si>
  <si>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</si>
  <si>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</si>
  <si>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</si>
  <si>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</si>
  <si>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</si>
  <si>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</si>
  <si>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</si>
  <si>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</si>
  <si>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</si>
  <si>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</si>
  <si>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</si>
  <si>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</si>
  <si>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</si>
  <si>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</si>
  <si>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</si>
  <si>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</si>
  <si>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</si>
  <si>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</si>
  <si>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</si>
  <si>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</si>
  <si>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</si>
  <si>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</si>
  <si>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</si>
  <si>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</si>
  <si>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</si>
  <si>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</si>
  <si>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</si>
  <si>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</si>
  <si>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</si>
  <si>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</si>
  <si>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</si>
  <si>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</si>
  <si>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</si>
  <si>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</si>
  <si>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</si>
  <si>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</si>
  <si>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</si>
  <si>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</si>
  <si>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</si>
  <si>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</si>
  <si>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</si>
  <si>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</si>
  <si>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</si>
  <si>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</si>
  <si>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</si>
  <si>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</si>
  <si>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</si>
  <si>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</si>
  <si>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</si>
  <si>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</si>
  <si>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</si>
  <si>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</si>
  <si>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</si>
  <si>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</si>
  <si>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</si>
  <si>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</si>
  <si>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</si>
  <si>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</si>
  <si>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</si>
  <si>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</si>
  <si>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</si>
  <si>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</si>
  <si>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</si>
  <si>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</si>
  <si>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</si>
  <si>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</si>
  <si>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</si>
  <si>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</si>
  <si>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</si>
  <si>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</si>
  <si>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</si>
  <si>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</si>
  <si>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</si>
  <si>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</si>
  <si>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</si>
  <si>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</si>
  <si>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</si>
  <si>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</si>
  <si>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</si>
  <si>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</si>
  <si>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</si>
  <si>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</si>
  <si>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</si>
  <si>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</si>
  <si>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</si>
  <si>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</si>
  <si>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</si>
  <si>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</si>
  <si>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</si>
  <si>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</si>
  <si>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</si>
  <si>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</si>
  <si>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</si>
  <si>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</si>
  <si>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</si>
  <si>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</si>
  <si>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</si>
  <si>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</si>
  <si>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</si>
  <si>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</si>
  <si>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</si>
  <si>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</si>
  <si>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</si>
  <si>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</si>
  <si>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</si>
  <si>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</si>
  <si>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</si>
  <si>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</si>
  <si>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</si>
  <si>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</si>
  <si>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</si>
  <si>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</si>
  <si>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</si>
  <si>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</si>
  <si>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</si>
  <si>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</si>
  <si>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</si>
  <si>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</si>
  <si>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</si>
  <si>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</si>
  <si>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</si>
  <si>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</si>
  <si>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</si>
  <si>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</si>
  <si>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</si>
  <si>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</si>
  <si>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</si>
  <si>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</si>
  <si>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</si>
  <si>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</si>
  <si>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</si>
  <si>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</si>
  <si>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Applicants are responsible for ensuring that all documents filed with the OEB, including responses to OEB staff questions and other supporting documentation, do not include personal information (as that phrase is defined in the Freedom of Information and Protection of Privacy Act), unless filed in accordance with rule 9A of the OEB’s Rules of Practice and Procedure.</t>
  </si>
  <si>
    <t>Tier 1</t>
  </si>
  <si>
    <t>Consumer</t>
  </si>
  <si>
    <t>E.L.K. Energy Inc.</t>
  </si>
  <si>
    <t>EE</t>
  </si>
  <si>
    <t>DR</t>
  </si>
  <si>
    <t>Business</t>
  </si>
  <si>
    <t>Commercial &amp; Institutional</t>
  </si>
  <si>
    <t>Pre-2011 Programs Completed in 2011</t>
  </si>
  <si>
    <t>C&amp;I</t>
  </si>
  <si>
    <t>Commercial Demand Response (part of the Residential program schedule)</t>
  </si>
  <si>
    <t>Tier 1 - 2011 Adjustment</t>
  </si>
  <si>
    <t>peaksaverPLUS</t>
  </si>
  <si>
    <t>peaksaverPLUS (IHD)</t>
  </si>
  <si>
    <t>Small Business Lighting</t>
  </si>
  <si>
    <t>Annual Coupons</t>
  </si>
  <si>
    <t>Bi-Annual Retailer Events</t>
  </si>
  <si>
    <t>HVAC</t>
  </si>
  <si>
    <t>Energy Audit Funding</t>
  </si>
  <si>
    <t>Commercial</t>
  </si>
  <si>
    <t>Home Assistance</t>
  </si>
  <si>
    <t>Time-of-Use Savings</t>
  </si>
  <si>
    <t>Commercial Demand Response</t>
  </si>
  <si>
    <t>Industrial</t>
  </si>
  <si>
    <t>Save on Energy Heating &amp; Cooling Program</t>
  </si>
  <si>
    <t>Save on Energy Instant Discount Program</t>
  </si>
  <si>
    <t>Whole Home Pilot Program</t>
  </si>
  <si>
    <t>Unverified</t>
  </si>
  <si>
    <t>Save on Energy Business Refrigeration Program</t>
  </si>
  <si>
    <t>*Province-Wide 2017 kW/kWh ratio used</t>
  </si>
  <si>
    <t>Post CFF</t>
  </si>
  <si>
    <t>EB-2021-0016</t>
  </si>
  <si>
    <t>2022 COS Application</t>
  </si>
  <si>
    <t>EB-2016-0066</t>
  </si>
  <si>
    <t>2017 COS Application</t>
  </si>
  <si>
    <t>USL</t>
  </si>
  <si>
    <t>Embedded</t>
  </si>
  <si>
    <t>2012 Settlement Agreement EB-2011-0099, p. 23</t>
  </si>
  <si>
    <t>EB-2009-0197</t>
  </si>
  <si>
    <t>EB-2010-0126</t>
  </si>
  <si>
    <t>EB-2011-0099</t>
  </si>
  <si>
    <t>EB-2013-0123</t>
  </si>
  <si>
    <t>EB-2014-0067</t>
  </si>
  <si>
    <t>EB-2015-0064</t>
  </si>
  <si>
    <t>EB-2017-0036</t>
  </si>
  <si>
    <t>EB-2018-0027</t>
  </si>
  <si>
    <t>EB-2019-0029</t>
  </si>
  <si>
    <t>EB-2020-0014</t>
  </si>
  <si>
    <t>#</t>
  </si>
  <si>
    <t>Program Name</t>
  </si>
  <si>
    <t>Implementation Year</t>
  </si>
  <si>
    <t>Application Identification Number</t>
  </si>
  <si>
    <t>Rate Class</t>
  </si>
  <si>
    <t>Net First Year kWh savings</t>
  </si>
  <si>
    <t>Net First Year kW Savings</t>
  </si>
  <si>
    <t>167916</t>
  </si>
  <si>
    <t>171214</t>
  </si>
  <si>
    <t>168396</t>
  </si>
  <si>
    <t>168397</t>
  </si>
  <si>
    <t>177159</t>
  </si>
  <si>
    <t>176464</t>
  </si>
  <si>
    <t>177018</t>
  </si>
  <si>
    <t>178086</t>
  </si>
  <si>
    <t>178087</t>
  </si>
  <si>
    <t>157807</t>
  </si>
  <si>
    <t>167276</t>
  </si>
  <si>
    <t>179826</t>
  </si>
  <si>
    <t>184119</t>
  </si>
  <si>
    <t>173786</t>
  </si>
  <si>
    <t>173802</t>
  </si>
  <si>
    <t>171597</t>
  </si>
  <si>
    <t>171598</t>
  </si>
  <si>
    <t>181613</t>
  </si>
  <si>
    <t>176142</t>
  </si>
  <si>
    <t>GS &gt;50</t>
  </si>
  <si>
    <t>GS &lt;50</t>
  </si>
  <si>
    <t>2016/2017 Program Results Report</t>
  </si>
  <si>
    <t>182954</t>
  </si>
  <si>
    <t>SAVE ON ENERGY RETROFIT PROGRAM</t>
  </si>
  <si>
    <t>01/05/2018</t>
  </si>
  <si>
    <t>188010</t>
  </si>
  <si>
    <t>01/08/2018</t>
  </si>
  <si>
    <t>189100</t>
  </si>
  <si>
    <t>02/16/2018</t>
  </si>
  <si>
    <t>183919</t>
  </si>
  <si>
    <t>02/26/2018</t>
  </si>
  <si>
    <t>187871</t>
  </si>
  <si>
    <t>02/28/2018</t>
  </si>
  <si>
    <t>183145</t>
  </si>
  <si>
    <t>184316</t>
  </si>
  <si>
    <t>03/30/2018</t>
  </si>
  <si>
    <t>187126</t>
  </si>
  <si>
    <t>04/11/2018</t>
  </si>
  <si>
    <t>187125</t>
  </si>
  <si>
    <t>192387</t>
  </si>
  <si>
    <t>04/26/2018</t>
  </si>
  <si>
    <t>184361</t>
  </si>
  <si>
    <t>04/27/2018</t>
  </si>
  <si>
    <t>176238</t>
  </si>
  <si>
    <t>05/01/2018</t>
  </si>
  <si>
    <t>191952</t>
  </si>
  <si>
    <t>05/15/2018</t>
  </si>
  <si>
    <t>191951</t>
  </si>
  <si>
    <t>191949</t>
  </si>
  <si>
    <t>191948</t>
  </si>
  <si>
    <t>191947</t>
  </si>
  <si>
    <t>192829</t>
  </si>
  <si>
    <t>05/18/2018</t>
  </si>
  <si>
    <t>190331</t>
  </si>
  <si>
    <t>185688</t>
  </si>
  <si>
    <t>193919</t>
  </si>
  <si>
    <t>05/25/2018</t>
  </si>
  <si>
    <t>191655</t>
  </si>
  <si>
    <t>06/26/2018</t>
  </si>
  <si>
    <t>193258</t>
  </si>
  <si>
    <t>07/12/2018</t>
  </si>
  <si>
    <t>193600</t>
  </si>
  <si>
    <t>07/20/2018</t>
  </si>
  <si>
    <t>192246</t>
  </si>
  <si>
    <t>07/26/2018</t>
  </si>
  <si>
    <t>197476</t>
  </si>
  <si>
    <t>08/17/2018</t>
  </si>
  <si>
    <t>193959</t>
  </si>
  <si>
    <t>08/31/2018</t>
  </si>
  <si>
    <t>189485</t>
  </si>
  <si>
    <t>189046</t>
  </si>
  <si>
    <t>197465</t>
  </si>
  <si>
    <t>09/07/2018</t>
  </si>
  <si>
    <t>188632</t>
  </si>
  <si>
    <t>09/26/2018</t>
  </si>
  <si>
    <t>190421</t>
  </si>
  <si>
    <t>10/19/2018</t>
  </si>
  <si>
    <t>201631</t>
  </si>
  <si>
    <t>11/30/2018</t>
  </si>
  <si>
    <t>191118</t>
  </si>
  <si>
    <t>01/16/2019</t>
  </si>
  <si>
    <t>177307</t>
  </si>
  <si>
    <t>02/01/2019</t>
  </si>
  <si>
    <t>205643</t>
  </si>
  <si>
    <t>04/12/2019</t>
  </si>
  <si>
    <t>205585</t>
  </si>
  <si>
    <t>06/08/2019</t>
  </si>
  <si>
    <t>204690</t>
  </si>
  <si>
    <t>06/14/2019</t>
  </si>
  <si>
    <t>204702</t>
  </si>
  <si>
    <t>08/16/2019</t>
  </si>
  <si>
    <t>205892</t>
  </si>
  <si>
    <t>08/30/2019</t>
  </si>
  <si>
    <t>205891</t>
  </si>
  <si>
    <t>App ID</t>
  </si>
  <si>
    <t>Gross kW Savings</t>
  </si>
  <si>
    <t>Gross kWh Savings</t>
  </si>
  <si>
    <t>Project Completion Date</t>
  </si>
  <si>
    <t>01/19/2018</t>
  </si>
  <si>
    <t>HPNC</t>
  </si>
  <si>
    <t>201601</t>
  </si>
  <si>
    <t>RR LDC Application &amp; Facility Report</t>
  </si>
  <si>
    <t>B520, B523, B703</t>
  </si>
  <si>
    <t>Pilot Programs replaced with Instant Discount and Whole Home Pilot programs</t>
  </si>
  <si>
    <t>Unused programs were replaced with programs used but not listed</t>
  </si>
  <si>
    <t>Column C</t>
  </si>
  <si>
    <t>"Verified" label changed to "Unverified" for P&amp;C Report savings</t>
  </si>
  <si>
    <t>P&amp;C Report savings are not verified</t>
  </si>
  <si>
    <t>2016-2020</t>
  </si>
  <si>
    <t>Rate Classification</t>
  </si>
  <si>
    <t>Total Lost Revenues</t>
  </si>
  <si>
    <t>Total Interest</t>
  </si>
  <si>
    <t>Total LRAM</t>
  </si>
  <si>
    <t>Claim</t>
  </si>
  <si>
    <t>Billing Determinant</t>
  </si>
  <si>
    <t>Forecasted kWh/kW</t>
  </si>
  <si>
    <t>Proposed Rate Rider</t>
  </si>
  <si>
    <t>Total LRAM Claim</t>
  </si>
  <si>
    <t>Lost Revenue Year</t>
  </si>
  <si>
    <t>Program Year</t>
  </si>
  <si>
    <t>GS &lt; 50</t>
  </si>
  <si>
    <t>2016 Lost Revenue Total</t>
  </si>
  <si>
    <t>2017 Lost Revenue Total</t>
  </si>
  <si>
    <t>2018 Lost Revenue Total</t>
  </si>
  <si>
    <t>2019 Lost Revenue Total</t>
  </si>
  <si>
    <t>2020 Lost Revenue Total</t>
  </si>
  <si>
    <t>Carrying Charges to December 31, 2021</t>
  </si>
  <si>
    <t>See 'CDM Summary' filed as Exhibit 4, Tab 11, Attachment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</si>
</sst>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3">
    <numFmt numFmtId="6" formatCode="&quot;$&quot;#,##0_);[Red]\(&quot;$&quot;#,##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
    <numFmt numFmtId="290" formatCode="#,##0.000"/>
    <numFmt numFmtId="291" formatCode="0.000"/>
    <numFmt numFmtId="292" formatCode="0.00_);[Red]\(0.00\)"/>
  </numFmts>
  <fonts count="259">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8"/>
      <name val="Calibri"/>
      <family val="2"/>
      <scheme val="minor"/>
    </font>
    <font>
      <i/>
      <sz val="11"/>
      <color theme="1"/>
      <name val="Arial"/>
      <family val="2"/>
    </font>
    <font>
      <b/>
      <sz val="11"/>
      <name val="Calibri"/>
      <family val="2"/>
    </font>
    <font>
      <b/>
      <sz val="10"/>
      <color theme="1"/>
      <name val="Verdana"/>
      <family val="2"/>
    </font>
    <font>
      <b/>
      <sz val="7.5"/>
      <color theme="1"/>
      <name val="Verdana"/>
      <family val="2"/>
    </font>
    <font>
      <b/>
      <sz val="10.5"/>
      <color rgb="FF000000"/>
      <name val="Arial"/>
      <family val="2"/>
    </font>
    <font>
      <sz val="10.5"/>
      <color theme="1"/>
      <name val="Arial"/>
      <family val="2"/>
    </font>
    <font>
      <b/>
      <sz val="12"/>
      <color theme="1"/>
      <name val="Verdana"/>
      <family val="2"/>
    </font>
    <font>
      <sz val="10.5"/>
      <color rgb="FF000000"/>
      <name val="Arial"/>
      <family val="2"/>
    </font>
    <font>
      <b/>
      <sz val="10.5"/>
      <color theme="1"/>
      <name val="Arial"/>
      <family val="2"/>
    </font>
    <font>
      <b/>
      <sz val="10"/>
      <color rgb="FF000000"/>
      <name val="Arial"/>
      <family val="2"/>
    </font>
    <font>
      <sz val="10"/>
      <color rgb="FF000000"/>
      <name val="Arial"/>
      <family val="2"/>
    </font>
    <font>
      <sz val="9"/>
      <color rgb="FF000000"/>
      <name val="Arial"/>
      <family val="2"/>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C5D9F0"/>
        <bgColor indexed="64"/>
      </patternFill>
    </fill>
    <fill>
      <patternFill patternType="solid">
        <fgColor rgb="FFFFFF66"/>
        <bgColor indexed="64"/>
      </patternFill>
    </fill>
  </fills>
  <borders count="19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right style="thick">
        <color rgb="FF000000"/>
      </right>
      <top/>
      <bottom style="medium">
        <color rgb="FF000000"/>
      </bottom>
      <diagonal/>
    </border>
    <border>
      <left style="medium">
        <color rgb="FF000000"/>
      </left>
      <right style="medium">
        <color rgb="FF000000"/>
      </right>
      <top/>
      <bottom style="thick">
        <color rgb="FF000000"/>
      </bottom>
      <diagonal/>
    </border>
    <border>
      <left style="medium">
        <color rgb="FF000000"/>
      </left>
      <right style="thick">
        <color rgb="FF000000"/>
      </right>
      <top style="medium">
        <color rgb="FF000000"/>
      </top>
      <bottom/>
      <diagonal/>
    </border>
    <border>
      <left style="medium">
        <color rgb="FF000000"/>
      </left>
      <right style="thick">
        <color rgb="FF000000"/>
      </right>
      <top/>
      <bottom/>
      <diagonal/>
    </border>
    <border>
      <left style="medium">
        <color rgb="FF000000"/>
      </left>
      <right style="thick">
        <color rgb="FF000000"/>
      </right>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thick">
        <color rgb="FF000000"/>
      </right>
      <top style="medium">
        <color rgb="FF000000"/>
      </top>
      <bottom style="thick">
        <color rgb="FF000000"/>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97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48" fillId="2" borderId="0" xfId="0" applyFont="1" applyFill="1" applyAlignment="1">
      <alignment horizontal="left" vertical="center" wrapText="1"/>
    </xf>
    <xf numFmtId="289" fontId="45" fillId="28" borderId="35" xfId="0" applyNumberFormat="1" applyFont="1" applyFill="1" applyBorder="1" applyAlignment="1" applyProtection="1">
      <alignment horizontal="center" vertical="center"/>
      <protection locked="0"/>
    </xf>
    <xf numFmtId="4" fontId="45" fillId="28" borderId="35" xfId="0" applyNumberFormat="1" applyFont="1" applyFill="1" applyBorder="1" applyAlignment="1" applyProtection="1">
      <alignment horizontal="center" vertical="center"/>
      <protection locked="0"/>
    </xf>
    <xf numFmtId="290" fontId="45" fillId="28" borderId="35" xfId="0" applyNumberFormat="1" applyFont="1" applyFill="1" applyBorder="1" applyAlignment="1" applyProtection="1">
      <alignment horizontal="center" vertical="center"/>
      <protection locked="0"/>
    </xf>
    <xf numFmtId="0" fontId="91" fillId="94" borderId="0" xfId="0" applyFont="1" applyFill="1" applyBorder="1" applyAlignment="1" applyProtection="1">
      <alignment vertical="top" wrapText="1"/>
      <protection locked="0"/>
    </xf>
    <xf numFmtId="289" fontId="0" fillId="28" borderId="35" xfId="0" applyNumberFormat="1" applyFont="1" applyFill="1" applyBorder="1" applyAlignment="1">
      <alignment vertical="top"/>
    </xf>
    <xf numFmtId="3" fontId="45" fillId="94" borderId="0" xfId="0" applyNumberFormat="1" applyFont="1" applyFill="1" applyBorder="1" applyAlignment="1" applyProtection="1">
      <alignment horizontal="center" vertical="center"/>
      <protection locked="0"/>
    </xf>
    <xf numFmtId="181" fontId="13" fillId="2" borderId="110" xfId="71" applyNumberFormat="1" applyFont="1" applyFill="1" applyBorder="1" applyAlignment="1">
      <alignment horizontal="center" vertical="center"/>
    </xf>
    <xf numFmtId="180" fontId="8" fillId="2" borderId="143" xfId="70" applyNumberFormat="1" applyFont="1" applyFill="1" applyBorder="1" applyAlignment="1" applyProtection="1">
      <alignment horizontal="center"/>
      <protection locked="0"/>
    </xf>
    <xf numFmtId="10" fontId="247" fillId="28" borderId="7" xfId="0" applyNumberFormat="1" applyFont="1" applyFill="1" applyBorder="1" applyAlignment="1" applyProtection="1">
      <alignment horizontal="center"/>
      <protection locked="0"/>
    </xf>
    <xf numFmtId="0" fontId="0" fillId="2" borderId="0" xfId="0" applyFill="1" applyBorder="1" applyAlignment="1">
      <alignment wrapText="1"/>
    </xf>
    <xf numFmtId="43" fontId="0" fillId="2" borderId="0" xfId="71" applyNumberFormat="1" applyFont="1" applyFill="1" applyBorder="1"/>
    <xf numFmtId="0" fontId="0" fillId="2" borderId="110" xfId="0" applyFill="1" applyBorder="1"/>
    <xf numFmtId="181" fontId="0" fillId="2" borderId="110" xfId="71" applyNumberFormat="1" applyFont="1" applyFill="1" applyBorder="1"/>
    <xf numFmtId="0" fontId="0" fillId="2" borderId="149" xfId="0" applyFill="1" applyBorder="1"/>
    <xf numFmtId="0" fontId="0" fillId="2" borderId="150" xfId="0" applyFill="1" applyBorder="1"/>
    <xf numFmtId="0" fontId="0" fillId="2" borderId="147" xfId="0" applyFont="1" applyFill="1" applyBorder="1"/>
    <xf numFmtId="0" fontId="0" fillId="2" borderId="110" xfId="0" applyFont="1" applyFill="1" applyBorder="1"/>
    <xf numFmtId="0" fontId="0" fillId="2" borderId="149" xfId="0" applyFont="1" applyFill="1" applyBorder="1"/>
    <xf numFmtId="0" fontId="0" fillId="2" borderId="150" xfId="0" applyFont="1" applyFill="1" applyBorder="1"/>
    <xf numFmtId="0" fontId="0" fillId="2" borderId="110" xfId="0" applyFont="1" applyFill="1" applyBorder="1" applyAlignment="1">
      <alignment vertical="top"/>
    </xf>
    <xf numFmtId="0" fontId="0" fillId="2" borderId="110" xfId="0" applyFont="1" applyFill="1" applyBorder="1" applyAlignment="1">
      <alignment horizontal="center" vertical="top"/>
    </xf>
    <xf numFmtId="0" fontId="7" fillId="2" borderId="110" xfId="0" applyFont="1" applyFill="1" applyBorder="1" applyAlignment="1">
      <alignment horizontal="center" vertical="top"/>
    </xf>
    <xf numFmtId="0" fontId="0" fillId="2" borderId="110" xfId="0" applyFont="1" applyFill="1" applyBorder="1" applyAlignment="1">
      <alignment horizontal="center"/>
    </xf>
    <xf numFmtId="0" fontId="0" fillId="2" borderId="150" xfId="0" applyFont="1" applyFill="1" applyBorder="1" applyAlignment="1">
      <alignment horizontal="center"/>
    </xf>
    <xf numFmtId="181" fontId="0" fillId="2" borderId="150" xfId="71" applyNumberFormat="1" applyFont="1" applyFill="1" applyBorder="1"/>
    <xf numFmtId="291" fontId="0" fillId="2" borderId="148" xfId="0" applyNumberFormat="1" applyFont="1" applyFill="1" applyBorder="1"/>
    <xf numFmtId="291" fontId="0" fillId="2" borderId="148" xfId="71" applyNumberFormat="1" applyFont="1" applyFill="1" applyBorder="1"/>
    <xf numFmtId="291" fontId="0" fillId="2" borderId="151" xfId="0" applyNumberFormat="1" applyFont="1" applyFill="1" applyBorder="1"/>
    <xf numFmtId="0" fontId="3" fillId="2" borderId="144" xfId="0" applyFont="1" applyFill="1" applyBorder="1" applyAlignment="1">
      <alignment wrapText="1"/>
    </xf>
    <xf numFmtId="0" fontId="3" fillId="2" borderId="145" xfId="0" applyFont="1" applyFill="1" applyBorder="1" applyAlignment="1">
      <alignment wrapText="1"/>
    </xf>
    <xf numFmtId="0" fontId="3" fillId="2" borderId="146" xfId="0" applyFont="1" applyFill="1" applyBorder="1" applyAlignment="1">
      <alignment wrapText="1"/>
    </xf>
    <xf numFmtId="0" fontId="0" fillId="2" borderId="152" xfId="0" applyFill="1" applyBorder="1"/>
    <xf numFmtId="0" fontId="0" fillId="2" borderId="153" xfId="0" applyFill="1" applyBorder="1"/>
    <xf numFmtId="0" fontId="0" fillId="2" borderId="155" xfId="0" applyFill="1" applyBorder="1" applyAlignment="1">
      <alignment wrapText="1"/>
    </xf>
    <xf numFmtId="0" fontId="0" fillId="2" borderId="155" xfId="0" applyFill="1" applyBorder="1"/>
    <xf numFmtId="43" fontId="0" fillId="2" borderId="156" xfId="71" applyNumberFormat="1" applyFont="1" applyFill="1" applyBorder="1"/>
    <xf numFmtId="0" fontId="0" fillId="2" borderId="157" xfId="0" applyFill="1" applyBorder="1"/>
    <xf numFmtId="0" fontId="0" fillId="2" borderId="158" xfId="0" applyFill="1" applyBorder="1"/>
    <xf numFmtId="43" fontId="0" fillId="2" borderId="158" xfId="71" applyNumberFormat="1" applyFont="1" applyFill="1" applyBorder="1"/>
    <xf numFmtId="43" fontId="0" fillId="2" borderId="159" xfId="71" applyNumberFormat="1" applyFont="1" applyFill="1" applyBorder="1"/>
    <xf numFmtId="181" fontId="0" fillId="2" borderId="89" xfId="71" applyNumberFormat="1" applyFont="1" applyFill="1" applyBorder="1"/>
    <xf numFmtId="181" fontId="0" fillId="2" borderId="161" xfId="71" applyNumberFormat="1" applyFont="1" applyFill="1" applyBorder="1"/>
    <xf numFmtId="181" fontId="0" fillId="2" borderId="12" xfId="71" applyNumberFormat="1" applyFont="1" applyFill="1" applyBorder="1"/>
    <xf numFmtId="181" fontId="0" fillId="2" borderId="163" xfId="71" applyNumberFormat="1" applyFont="1" applyFill="1" applyBorder="1"/>
    <xf numFmtId="0" fontId="0" fillId="2" borderId="89"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0" xfId="0" applyFill="1" applyBorder="1" applyAlignment="1">
      <alignment horizontal="center" vertical="center" wrapText="1"/>
    </xf>
    <xf numFmtId="0" fontId="0" fillId="2" borderId="156" xfId="0" applyFill="1" applyBorder="1" applyAlignment="1">
      <alignment horizontal="center" vertical="center" wrapText="1"/>
    </xf>
    <xf numFmtId="0" fontId="0" fillId="2" borderId="153" xfId="0" applyFill="1" applyBorder="1" applyAlignment="1">
      <alignment horizontal="center"/>
    </xf>
    <xf numFmtId="0" fontId="3" fillId="2" borderId="154" xfId="0" applyFont="1" applyFill="1" applyBorder="1" applyAlignment="1">
      <alignment horizontal="center"/>
    </xf>
    <xf numFmtId="237" fontId="0" fillId="2" borderId="0" xfId="72" applyNumberFormat="1" applyFont="1" applyFill="1" applyBorder="1"/>
    <xf numFmtId="237" fontId="3" fillId="2" borderId="156" xfId="72" applyNumberFormat="1" applyFont="1" applyFill="1" applyBorder="1"/>
    <xf numFmtId="9" fontId="0" fillId="2" borderId="158" xfId="72" applyNumberFormat="1" applyFont="1" applyFill="1" applyBorder="1"/>
    <xf numFmtId="9" fontId="3" fillId="2" borderId="159" xfId="72" applyNumberFormat="1" applyFont="1" applyFill="1" applyBorder="1"/>
    <xf numFmtId="0" fontId="0" fillId="2" borderId="144" xfId="0" applyFill="1" applyBorder="1"/>
    <xf numFmtId="0" fontId="0" fillId="2" borderId="145" xfId="0" applyFill="1" applyBorder="1"/>
    <xf numFmtId="0" fontId="248" fillId="0" borderId="145" xfId="5" applyFont="1" applyBorder="1" applyAlignment="1">
      <alignment horizontal="left" wrapText="1"/>
    </xf>
    <xf numFmtId="0" fontId="0" fillId="2" borderId="146" xfId="0" applyFill="1" applyBorder="1"/>
    <xf numFmtId="0" fontId="0" fillId="2" borderId="164" xfId="0" applyFill="1" applyBorder="1"/>
    <xf numFmtId="0" fontId="0" fillId="2" borderId="34" xfId="0" applyFill="1" applyBorder="1"/>
    <xf numFmtId="0" fontId="0" fillId="2" borderId="162" xfId="0" applyFill="1" applyBorder="1" applyAlignment="1">
      <alignment horizontal="center"/>
    </xf>
    <xf numFmtId="237" fontId="0" fillId="2" borderId="12" xfId="72" applyNumberFormat="1" applyFont="1" applyFill="1" applyBorder="1"/>
    <xf numFmtId="9" fontId="0" fillId="2" borderId="163" xfId="72" applyNumberFormat="1" applyFont="1" applyFill="1" applyBorder="1"/>
    <xf numFmtId="0" fontId="3" fillId="2" borderId="160" xfId="0" applyFont="1" applyFill="1" applyBorder="1" applyAlignment="1">
      <alignment horizontal="center"/>
    </xf>
    <xf numFmtId="237" fontId="3" fillId="2" borderId="89" xfId="72" applyNumberFormat="1" applyFont="1" applyFill="1" applyBorder="1"/>
    <xf numFmtId="9" fontId="3" fillId="2" borderId="161" xfId="72" applyNumberFormat="1" applyFont="1" applyFill="1" applyBorder="1"/>
    <xf numFmtId="181" fontId="0" fillId="2" borderId="165" xfId="71" applyNumberFormat="1" applyFont="1" applyFill="1" applyBorder="1"/>
    <xf numFmtId="181" fontId="0" fillId="2" borderId="151" xfId="71" applyNumberFormat="1" applyFont="1" applyFill="1" applyBorder="1"/>
    <xf numFmtId="14" fontId="0" fillId="2" borderId="34" xfId="0" quotePrefix="1" applyNumberFormat="1" applyFill="1" applyBorder="1"/>
    <xf numFmtId="0" fontId="0" fillId="2" borderId="164" xfId="0" quotePrefix="1" applyFill="1" applyBorder="1"/>
    <xf numFmtId="0" fontId="249" fillId="95" borderId="166" xfId="0" applyFont="1" applyFill="1" applyBorder="1" applyAlignment="1">
      <alignment vertical="center" wrapText="1"/>
    </xf>
    <xf numFmtId="0" fontId="250" fillId="95" borderId="167" xfId="0" applyFont="1" applyFill="1" applyBorder="1" applyAlignment="1">
      <alignment vertical="center" wrapText="1"/>
    </xf>
    <xf numFmtId="0" fontId="251" fillId="95" borderId="168" xfId="0" applyFont="1" applyFill="1" applyBorder="1" applyAlignment="1">
      <alignment horizontal="left" vertical="center" wrapText="1" indent="1"/>
    </xf>
    <xf numFmtId="0" fontId="253" fillId="95" borderId="169" xfId="0" applyFont="1" applyFill="1" applyBorder="1" applyAlignment="1">
      <alignment vertical="center" wrapText="1"/>
    </xf>
    <xf numFmtId="0" fontId="251" fillId="95" borderId="170" xfId="0" applyFont="1" applyFill="1" applyBorder="1" applyAlignment="1">
      <alignment vertical="center" wrapText="1"/>
    </xf>
    <xf numFmtId="0" fontId="0" fillId="95" borderId="171" xfId="0" applyFill="1" applyBorder="1" applyAlignment="1">
      <alignment vertical="top" wrapText="1"/>
    </xf>
    <xf numFmtId="0" fontId="251" fillId="95" borderId="169" xfId="0" applyFont="1" applyFill="1" applyBorder="1" applyAlignment="1">
      <alignment horizontal="left" vertical="center" wrapText="1" indent="2"/>
    </xf>
    <xf numFmtId="0" fontId="251" fillId="95" borderId="170" xfId="0" applyFont="1" applyFill="1" applyBorder="1" applyAlignment="1">
      <alignment horizontal="left" vertical="center" wrapText="1" indent="2"/>
    </xf>
    <xf numFmtId="0" fontId="251" fillId="95" borderId="169" xfId="0" applyFont="1" applyFill="1" applyBorder="1" applyAlignment="1">
      <alignment horizontal="center" vertical="center" wrapText="1"/>
    </xf>
    <xf numFmtId="0" fontId="251" fillId="95" borderId="170" xfId="0" applyFont="1" applyFill="1" applyBorder="1" applyAlignment="1">
      <alignment horizontal="center" vertical="center" wrapText="1"/>
    </xf>
    <xf numFmtId="6" fontId="254" fillId="0" borderId="171" xfId="0" applyNumberFormat="1" applyFont="1" applyBorder="1" applyAlignment="1">
      <alignment horizontal="right" vertical="center" wrapText="1"/>
    </xf>
    <xf numFmtId="3" fontId="254" fillId="0" borderId="171" xfId="0" applyNumberFormat="1" applyFont="1" applyBorder="1" applyAlignment="1">
      <alignment horizontal="left" vertical="center" wrapText="1" indent="3"/>
    </xf>
    <xf numFmtId="0" fontId="252" fillId="0" borderId="171" xfId="0" applyFont="1" applyBorder="1" applyAlignment="1">
      <alignment horizontal="center" vertical="center" wrapText="1"/>
    </xf>
    <xf numFmtId="0" fontId="255" fillId="0" borderId="173" xfId="0" applyFont="1" applyBorder="1" applyAlignment="1">
      <alignment vertical="center" wrapText="1"/>
    </xf>
    <xf numFmtId="3" fontId="252" fillId="0" borderId="168" xfId="0" applyNumberFormat="1" applyFont="1" applyBorder="1" applyAlignment="1">
      <alignment vertical="center" wrapText="1"/>
    </xf>
    <xf numFmtId="288" fontId="254" fillId="0" borderId="172" xfId="0" applyNumberFormat="1" applyFont="1" applyBorder="1" applyAlignment="1">
      <alignment horizontal="right" vertical="center" wrapText="1"/>
    </xf>
    <xf numFmtId="3" fontId="254" fillId="0" borderId="171" xfId="0" applyNumberFormat="1" applyFont="1" applyBorder="1" applyAlignment="1">
      <alignment vertical="center" wrapText="1"/>
    </xf>
    <xf numFmtId="0" fontId="257" fillId="89" borderId="122" xfId="0" applyFont="1" applyFill="1" applyBorder="1" applyAlignment="1">
      <alignment horizontal="center" vertical="center"/>
    </xf>
    <xf numFmtId="0" fontId="256" fillId="95" borderId="184" xfId="0" applyFont="1" applyFill="1" applyBorder="1" applyAlignment="1">
      <alignment horizontal="center" vertical="center"/>
    </xf>
    <xf numFmtId="0" fontId="256" fillId="95" borderId="160" xfId="0" applyFont="1" applyFill="1" applyBorder="1" applyAlignment="1">
      <alignment horizontal="center" vertical="center"/>
    </xf>
    <xf numFmtId="0" fontId="256" fillId="95" borderId="185" xfId="0" applyFont="1" applyFill="1" applyBorder="1" applyAlignment="1">
      <alignment horizontal="center" vertical="center"/>
    </xf>
    <xf numFmtId="174" fontId="256" fillId="95" borderId="185" xfId="0" applyNumberFormat="1" applyFont="1" applyFill="1" applyBorder="1" applyAlignment="1">
      <alignment horizontal="center" vertical="center"/>
    </xf>
    <xf numFmtId="0" fontId="257" fillId="89" borderId="109" xfId="0" applyFont="1" applyFill="1" applyBorder="1" applyAlignment="1">
      <alignment horizontal="center" vertical="center"/>
    </xf>
    <xf numFmtId="0" fontId="257" fillId="89" borderId="180" xfId="0" applyFont="1" applyFill="1" applyBorder="1" applyAlignment="1">
      <alignment horizontal="center" vertical="center"/>
    </xf>
    <xf numFmtId="6" fontId="257" fillId="89" borderId="144" xfId="0" applyNumberFormat="1" applyFont="1" applyFill="1" applyBorder="1" applyAlignment="1">
      <alignment horizontal="right" vertical="center"/>
    </xf>
    <xf numFmtId="6" fontId="257" fillId="89" borderId="145" xfId="0" applyNumberFormat="1" applyFont="1" applyFill="1" applyBorder="1" applyAlignment="1">
      <alignment horizontal="right" vertical="center"/>
    </xf>
    <xf numFmtId="6" fontId="257" fillId="89" borderId="182" xfId="0" applyNumberFormat="1" applyFont="1" applyFill="1" applyBorder="1" applyAlignment="1">
      <alignment horizontal="right" vertical="center"/>
    </xf>
    <xf numFmtId="6" fontId="257" fillId="89" borderId="34" xfId="0" applyNumberFormat="1" applyFont="1" applyFill="1" applyBorder="1" applyAlignment="1">
      <alignment horizontal="right" vertical="center"/>
    </xf>
    <xf numFmtId="6" fontId="35" fillId="89" borderId="182" xfId="0" applyNumberFormat="1" applyFont="1" applyFill="1" applyBorder="1" applyAlignment="1">
      <alignment horizontal="right" vertical="center"/>
    </xf>
    <xf numFmtId="6" fontId="35" fillId="89" borderId="34" xfId="0" applyNumberFormat="1" applyFont="1" applyFill="1" applyBorder="1" applyAlignment="1">
      <alignment horizontal="right" vertical="center"/>
    </xf>
    <xf numFmtId="6" fontId="256" fillId="89" borderId="149" xfId="0" applyNumberFormat="1" applyFont="1" applyFill="1" applyBorder="1" applyAlignment="1">
      <alignment horizontal="right" vertical="center"/>
    </xf>
    <xf numFmtId="6" fontId="256" fillId="89" borderId="150" xfId="0" applyNumberFormat="1" applyFont="1" applyFill="1" applyBorder="1" applyAlignment="1">
      <alignment horizontal="right" vertical="center"/>
    </xf>
    <xf numFmtId="6" fontId="257" fillId="89" borderId="187" xfId="0" applyNumberFormat="1" applyFont="1" applyFill="1" applyBorder="1" applyAlignment="1">
      <alignment horizontal="right" vertical="center"/>
    </xf>
    <xf numFmtId="6" fontId="257" fillId="89" borderId="9" xfId="0" applyNumberFormat="1" applyFont="1" applyFill="1" applyBorder="1" applyAlignment="1">
      <alignment horizontal="right" vertical="center"/>
    </xf>
    <xf numFmtId="6" fontId="0" fillId="2" borderId="0" xfId="0" applyNumberFormat="1" applyFont="1" applyFill="1"/>
    <xf numFmtId="6" fontId="3" fillId="2" borderId="0" xfId="0" applyNumberFormat="1" applyFont="1" applyFill="1"/>
    <xf numFmtId="6" fontId="256" fillId="89" borderId="189" xfId="0" applyNumberFormat="1" applyFont="1" applyFill="1" applyBorder="1" applyAlignment="1">
      <alignment horizontal="right" vertical="center"/>
    </xf>
    <xf numFmtId="6" fontId="256" fillId="89" borderId="137" xfId="0" applyNumberFormat="1" applyFont="1" applyFill="1" applyBorder="1" applyAlignment="1">
      <alignment horizontal="right" vertical="center"/>
    </xf>
    <xf numFmtId="175" fontId="0" fillId="2" borderId="0" xfId="0" applyNumberFormat="1" applyFont="1" applyFill="1"/>
    <xf numFmtId="292" fontId="256" fillId="95" borderId="186" xfId="0" applyNumberFormat="1" applyFont="1" applyFill="1" applyBorder="1" applyAlignment="1">
      <alignment horizontal="center" vertical="center"/>
    </xf>
    <xf numFmtId="292" fontId="257" fillId="89" borderId="146" xfId="0" applyNumberFormat="1" applyFont="1" applyFill="1" applyBorder="1" applyAlignment="1">
      <alignment horizontal="right" vertical="center"/>
    </xf>
    <xf numFmtId="292" fontId="257" fillId="89" borderId="183" xfId="0" applyNumberFormat="1" applyFont="1" applyFill="1" applyBorder="1" applyAlignment="1">
      <alignment horizontal="right" vertical="center"/>
    </xf>
    <xf numFmtId="292" fontId="35" fillId="89" borderId="183" xfId="0" applyNumberFormat="1" applyFont="1" applyFill="1" applyBorder="1" applyAlignment="1">
      <alignment horizontal="right" vertical="center"/>
    </xf>
    <xf numFmtId="292" fontId="256" fillId="89" borderId="151" xfId="0" applyNumberFormat="1" applyFont="1" applyFill="1" applyBorder="1" applyAlignment="1">
      <alignment horizontal="right" vertical="center"/>
    </xf>
    <xf numFmtId="292" fontId="257" fillId="89" borderId="188" xfId="0" applyNumberFormat="1" applyFont="1" applyFill="1" applyBorder="1" applyAlignment="1">
      <alignment horizontal="right" vertical="center"/>
    </xf>
    <xf numFmtId="292" fontId="256" fillId="89" borderId="190" xfId="0" applyNumberFormat="1" applyFont="1" applyFill="1" applyBorder="1" applyAlignment="1">
      <alignment horizontal="right" vertical="center"/>
    </xf>
    <xf numFmtId="0" fontId="32" fillId="96" borderId="0" xfId="0" applyFont="1" applyFill="1"/>
    <xf numFmtId="0" fontId="0" fillId="96" borderId="0" xfId="0"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0" fontId="256" fillId="89" borderId="149" xfId="0" applyFont="1" applyFill="1" applyBorder="1" applyAlignment="1">
      <alignment horizontal="left" vertical="center"/>
    </xf>
    <xf numFmtId="0" fontId="256" fillId="89" borderId="181" xfId="0" applyFont="1" applyFill="1" applyBorder="1" applyAlignment="1">
      <alignment horizontal="left" vertical="center"/>
    </xf>
    <xf numFmtId="0" fontId="257" fillId="89" borderId="144" xfId="0" applyFont="1" applyFill="1" applyBorder="1" applyAlignment="1">
      <alignment horizontal="center" vertical="center"/>
    </xf>
    <xf numFmtId="0" fontId="257" fillId="89" borderId="182" xfId="0" applyFont="1" applyFill="1" applyBorder="1" applyAlignment="1">
      <alignment horizontal="center" vertical="center"/>
    </xf>
    <xf numFmtId="0" fontId="257" fillId="89" borderId="187" xfId="0" applyFont="1" applyFill="1" applyBorder="1" applyAlignment="1">
      <alignment horizontal="center" vertical="center"/>
    </xf>
    <xf numFmtId="0" fontId="257" fillId="89" borderId="164" xfId="0" applyFont="1" applyFill="1" applyBorder="1" applyAlignment="1">
      <alignment horizontal="center" vertical="center"/>
    </xf>
    <xf numFmtId="0" fontId="256" fillId="89" borderId="149" xfId="0" applyFont="1" applyFill="1" applyBorder="1" applyAlignment="1">
      <alignment horizontal="center" vertical="center"/>
    </xf>
    <xf numFmtId="0" fontId="256" fillId="89" borderId="181" xfId="0" applyFont="1" applyFill="1" applyBorder="1" applyAlignment="1">
      <alignment horizontal="center" vertical="center"/>
    </xf>
    <xf numFmtId="0" fontId="258" fillId="89" borderId="182" xfId="0" applyFont="1" applyFill="1" applyBorder="1" applyAlignment="1">
      <alignment horizontal="left" vertical="center"/>
    </xf>
    <xf numFmtId="0" fontId="258" fillId="89" borderId="122" xfId="0" applyFont="1" applyFill="1" applyBorder="1" applyAlignment="1">
      <alignment horizontal="left" vertical="center"/>
    </xf>
    <xf numFmtId="0" fontId="256" fillId="89" borderId="187" xfId="0" applyFont="1" applyFill="1" applyBorder="1" applyAlignment="1">
      <alignment horizontal="left" vertical="center"/>
    </xf>
    <xf numFmtId="0" fontId="256" fillId="89" borderId="109" xfId="0" applyFont="1" applyFill="1" applyBorder="1" applyAlignment="1">
      <alignment horizontal="left" vertical="center"/>
    </xf>
    <xf numFmtId="0" fontId="258" fillId="89" borderId="164" xfId="0" applyFont="1" applyFill="1" applyBorder="1" applyAlignment="1">
      <alignment horizontal="left" vertical="center"/>
    </xf>
    <xf numFmtId="0" fontId="256" fillId="89" borderId="189" xfId="0" applyFont="1" applyFill="1" applyBorder="1" applyAlignment="1">
      <alignment horizontal="center" vertical="center"/>
    </xf>
    <xf numFmtId="0" fontId="256" fillId="89" borderId="118" xfId="0" applyFont="1" applyFill="1" applyBorder="1" applyAlignment="1">
      <alignment horizontal="center" vertical="center"/>
    </xf>
    <xf numFmtId="0" fontId="258" fillId="89" borderId="182" xfId="0" applyFont="1" applyFill="1" applyBorder="1" applyAlignment="1">
      <alignment horizontal="center" vertical="center"/>
    </xf>
    <xf numFmtId="0" fontId="258" fillId="89" borderId="122" xfId="0" applyFont="1" applyFill="1" applyBorder="1" applyAlignment="1">
      <alignment horizontal="center" vertical="center"/>
    </xf>
    <xf numFmtId="0" fontId="251" fillId="95" borderId="174" xfId="0" applyFont="1" applyFill="1" applyBorder="1" applyAlignment="1">
      <alignment horizontal="center" vertical="center" wrapText="1"/>
    </xf>
    <xf numFmtId="0" fontId="251" fillId="95" borderId="175" xfId="0" applyFont="1" applyFill="1" applyBorder="1" applyAlignment="1">
      <alignment horizontal="center" vertical="center" wrapText="1"/>
    </xf>
    <xf numFmtId="0" fontId="251" fillId="95" borderId="176" xfId="0" applyFont="1" applyFill="1" applyBorder="1" applyAlignment="1">
      <alignment horizontal="center" vertical="center" wrapText="1"/>
    </xf>
    <xf numFmtId="0" fontId="41" fillId="0" borderId="177" xfId="0" applyFont="1" applyBorder="1" applyAlignment="1">
      <alignment horizontal="justify" vertical="center" wrapText="1"/>
    </xf>
    <xf numFmtId="0" fontId="41" fillId="0" borderId="178" xfId="0" applyFont="1" applyBorder="1" applyAlignment="1">
      <alignment horizontal="justify" vertical="center" wrapText="1"/>
    </xf>
    <xf numFmtId="0" fontId="41" fillId="0" borderId="179" xfId="0" applyFont="1" applyBorder="1" applyAlignment="1">
      <alignment horizontal="justify" vertic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44" fillId="92" borderId="0" xfId="0" applyFont="1" applyFill="1" applyAlignment="1">
      <alignment horizontal="left" vertical="center" wrapText="1"/>
    </xf>
    <xf numFmtId="0" fontId="0" fillId="2" borderId="153" xfId="0" applyFill="1" applyBorder="1" applyAlignment="1">
      <alignment horizontal="center" vertical="center"/>
    </xf>
    <xf numFmtId="0" fontId="0" fillId="2" borderId="154" xfId="0" applyFill="1" applyBorder="1" applyAlignment="1">
      <alignment horizontal="center" vertical="center"/>
    </xf>
    <xf numFmtId="0" fontId="0" fillId="2" borderId="160" xfId="0" applyFill="1" applyBorder="1" applyAlignment="1">
      <alignment horizontal="center" vertical="center"/>
    </xf>
    <xf numFmtId="0" fontId="0" fillId="2" borderId="162" xfId="0" applyFill="1" applyBorder="1" applyAlignment="1">
      <alignment horizontal="center" vertical="center"/>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40">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18277415"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3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3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5246"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20</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19</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16</xdr:col>
      <xdr:colOff>352425</xdr:colOff>
      <xdr:row>9</xdr:row>
      <xdr:rowOff>9525</xdr:rowOff>
    </xdr:from>
    <xdr:to>
      <xdr:col>20</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128" y="216648"/>
          <a:ext cx="174461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876" t="s">
        <v>174</v>
      </c>
      <c r="C3" s="876"/>
    </row>
    <row r="4" spans="1:3" ht="11.25" customHeight="1"/>
    <row r="5" spans="1:3" s="30" customFormat="1" ht="25.5" customHeight="1">
      <c r="B5" s="60" t="s">
        <v>420</v>
      </c>
      <c r="C5" s="60" t="s">
        <v>173</v>
      </c>
    </row>
    <row r="6" spans="1:3" s="176" customFormat="1" ht="48" customHeight="1">
      <c r="A6" s="241"/>
      <c r="B6" s="618" t="s">
        <v>170</v>
      </c>
      <c r="C6" s="671" t="s">
        <v>594</v>
      </c>
    </row>
    <row r="7" spans="1:3" s="176" customFormat="1" ht="21" customHeight="1">
      <c r="A7" s="241"/>
      <c r="B7" s="612" t="s">
        <v>552</v>
      </c>
      <c r="C7" s="672" t="s">
        <v>607</v>
      </c>
    </row>
    <row r="8" spans="1:3" s="176" customFormat="1" ht="32.25" customHeight="1">
      <c r="B8" s="612" t="s">
        <v>367</v>
      </c>
      <c r="C8" s="673" t="s">
        <v>595</v>
      </c>
    </row>
    <row r="9" spans="1:3" s="176" customFormat="1" ht="27.75" customHeight="1">
      <c r="B9" s="612" t="s">
        <v>169</v>
      </c>
      <c r="C9" s="673" t="s">
        <v>596</v>
      </c>
    </row>
    <row r="10" spans="1:3" s="176" customFormat="1" ht="33" customHeight="1">
      <c r="B10" s="612" t="s">
        <v>592</v>
      </c>
      <c r="C10" s="672" t="s">
        <v>600</v>
      </c>
    </row>
    <row r="11" spans="1:3" s="176" customFormat="1" ht="26.25" customHeight="1">
      <c r="B11" s="627" t="s">
        <v>368</v>
      </c>
      <c r="C11" s="675" t="s">
        <v>597</v>
      </c>
    </row>
    <row r="12" spans="1:3" s="176" customFormat="1" ht="39.75" customHeight="1">
      <c r="B12" s="612" t="s">
        <v>369</v>
      </c>
      <c r="C12" s="673" t="s">
        <v>598</v>
      </c>
    </row>
    <row r="13" spans="1:3" s="176" customFormat="1" ht="18" customHeight="1">
      <c r="B13" s="612" t="s">
        <v>370</v>
      </c>
      <c r="C13" s="673" t="s">
        <v>599</v>
      </c>
    </row>
    <row r="14" spans="1:3" s="176" customFormat="1" ht="13.5" customHeight="1">
      <c r="B14" s="612"/>
      <c r="C14" s="674"/>
    </row>
    <row r="15" spans="1:3" s="176" customFormat="1" ht="18" customHeight="1">
      <c r="B15" s="612" t="s">
        <v>663</v>
      </c>
      <c r="C15" s="672" t="s">
        <v>661</v>
      </c>
    </row>
    <row r="16" spans="1:3" s="176" customFormat="1" ht="8.25" customHeight="1">
      <c r="B16" s="612"/>
      <c r="C16" s="674"/>
    </row>
    <row r="17" spans="2:3" s="176" customFormat="1" ht="33" customHeight="1">
      <c r="B17" s="676" t="s">
        <v>593</v>
      </c>
      <c r="C17" s="677" t="s">
        <v>662</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E230" zoomScale="90" zoomScaleNormal="90" zoomScaleSheetLayoutView="80" zoomScalePageLayoutView="85" workbookViewId="0">
      <selection activeCell="K246" sqref="K246"/>
    </sheetView>
  </sheetViews>
  <sheetFormatPr defaultColWidth="9" defaultRowHeight="14.25" outlineLevelRow="1" outlineLevelCol="1"/>
  <cols>
    <col min="1" max="1" width="4.5703125" style="509" customWidth="1"/>
    <col min="2" max="2" width="43.5703125" style="254" customWidth="1"/>
    <col min="3" max="3" width="14" style="254" customWidth="1"/>
    <col min="4" max="4" width="18" style="253" customWidth="1"/>
    <col min="5" max="8" width="10.42578125" style="253" customWidth="1" outlineLevel="1"/>
    <col min="9" max="13" width="9" style="253"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967"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967"/>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944" t="s">
        <v>551</v>
      </c>
      <c r="D5" s="945"/>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967" t="s">
        <v>505</v>
      </c>
      <c r="C7" s="966" t="s">
        <v>626</v>
      </c>
      <c r="D7" s="966"/>
      <c r="E7" s="966"/>
      <c r="F7" s="966"/>
      <c r="G7" s="966"/>
      <c r="H7" s="966"/>
      <c r="I7" s="966"/>
      <c r="J7" s="966"/>
      <c r="K7" s="966"/>
      <c r="L7" s="966"/>
      <c r="M7" s="966"/>
      <c r="N7" s="966"/>
      <c r="O7" s="966"/>
      <c r="P7" s="966"/>
      <c r="Q7" s="966"/>
      <c r="R7" s="966"/>
      <c r="S7" s="966"/>
      <c r="T7" s="966"/>
      <c r="U7" s="966"/>
      <c r="V7" s="966"/>
      <c r="W7" s="966"/>
      <c r="X7" s="966"/>
      <c r="Y7" s="606"/>
      <c r="Z7" s="606"/>
      <c r="AA7" s="606"/>
      <c r="AB7" s="606"/>
      <c r="AC7" s="606"/>
      <c r="AD7" s="606"/>
      <c r="AE7" s="270"/>
      <c r="AF7" s="270"/>
      <c r="AG7" s="270"/>
      <c r="AH7" s="270"/>
      <c r="AI7" s="270"/>
      <c r="AJ7" s="270"/>
      <c r="AK7" s="270"/>
      <c r="AL7" s="270"/>
    </row>
    <row r="8" spans="1:39" s="271" customFormat="1" ht="58.5" customHeight="1">
      <c r="A8" s="509"/>
      <c r="B8" s="967"/>
      <c r="C8" s="966" t="s">
        <v>564</v>
      </c>
      <c r="D8" s="966"/>
      <c r="E8" s="966"/>
      <c r="F8" s="966"/>
      <c r="G8" s="966"/>
      <c r="H8" s="966"/>
      <c r="I8" s="966"/>
      <c r="J8" s="966"/>
      <c r="K8" s="966"/>
      <c r="L8" s="966"/>
      <c r="M8" s="966"/>
      <c r="N8" s="966"/>
      <c r="O8" s="966"/>
      <c r="P8" s="966"/>
      <c r="Q8" s="966"/>
      <c r="R8" s="966"/>
      <c r="S8" s="966"/>
      <c r="T8" s="966"/>
      <c r="U8" s="966"/>
      <c r="V8" s="966"/>
      <c r="W8" s="966"/>
      <c r="X8" s="966"/>
      <c r="Y8" s="606"/>
      <c r="Z8" s="606"/>
      <c r="AA8" s="606"/>
      <c r="AB8" s="606"/>
      <c r="AC8" s="606"/>
      <c r="AD8" s="606"/>
      <c r="AE8" s="272"/>
      <c r="AF8" s="255"/>
      <c r="AG8" s="255"/>
      <c r="AH8" s="255"/>
      <c r="AI8" s="255"/>
      <c r="AJ8" s="255"/>
      <c r="AK8" s="255"/>
      <c r="AL8" s="255"/>
      <c r="AM8" s="256"/>
    </row>
    <row r="9" spans="1:39" s="271" customFormat="1" ht="57.75" customHeight="1">
      <c r="A9" s="509"/>
      <c r="B9" s="273"/>
      <c r="C9" s="966" t="s">
        <v>563</v>
      </c>
      <c r="D9" s="966"/>
      <c r="E9" s="966"/>
      <c r="F9" s="966"/>
      <c r="G9" s="966"/>
      <c r="H9" s="966"/>
      <c r="I9" s="966"/>
      <c r="J9" s="966"/>
      <c r="K9" s="966"/>
      <c r="L9" s="966"/>
      <c r="M9" s="966"/>
      <c r="N9" s="966"/>
      <c r="O9" s="966"/>
      <c r="P9" s="966"/>
      <c r="Q9" s="966"/>
      <c r="R9" s="966"/>
      <c r="S9" s="966"/>
      <c r="T9" s="966"/>
      <c r="U9" s="966"/>
      <c r="V9" s="966"/>
      <c r="W9" s="966"/>
      <c r="X9" s="966"/>
      <c r="Y9" s="606"/>
      <c r="Z9" s="606"/>
      <c r="AA9" s="606"/>
      <c r="AB9" s="606"/>
      <c r="AC9" s="606"/>
      <c r="AD9" s="606"/>
      <c r="AE9" s="272"/>
      <c r="AF9" s="255"/>
      <c r="AG9" s="255"/>
      <c r="AH9" s="255"/>
      <c r="AI9" s="255"/>
      <c r="AJ9" s="255"/>
      <c r="AK9" s="255"/>
      <c r="AL9" s="255"/>
      <c r="AM9" s="256"/>
    </row>
    <row r="10" spans="1:39" ht="41.25" customHeight="1">
      <c r="B10" s="275"/>
      <c r="C10" s="966" t="s">
        <v>629</v>
      </c>
      <c r="D10" s="966"/>
      <c r="E10" s="966"/>
      <c r="F10" s="966"/>
      <c r="G10" s="966"/>
      <c r="H10" s="966"/>
      <c r="I10" s="966"/>
      <c r="J10" s="966"/>
      <c r="K10" s="966"/>
      <c r="L10" s="966"/>
      <c r="M10" s="966"/>
      <c r="N10" s="966"/>
      <c r="O10" s="966"/>
      <c r="P10" s="966"/>
      <c r="Q10" s="966"/>
      <c r="R10" s="966"/>
      <c r="S10" s="966"/>
      <c r="T10" s="966"/>
      <c r="U10" s="966"/>
      <c r="V10" s="966"/>
      <c r="W10" s="966"/>
      <c r="X10" s="966"/>
      <c r="Y10" s="606"/>
      <c r="Z10" s="606"/>
      <c r="AA10" s="606"/>
      <c r="AB10" s="606"/>
      <c r="AC10" s="606"/>
      <c r="AD10" s="606"/>
      <c r="AE10" s="272"/>
      <c r="AF10" s="276"/>
      <c r="AG10" s="276"/>
      <c r="AH10" s="276"/>
      <c r="AI10" s="276"/>
      <c r="AJ10" s="276"/>
      <c r="AK10" s="276"/>
      <c r="AL10" s="276"/>
    </row>
    <row r="11" spans="1:39" ht="53.25" customHeight="1">
      <c r="C11" s="966" t="s">
        <v>614</v>
      </c>
      <c r="D11" s="966"/>
      <c r="E11" s="966"/>
      <c r="F11" s="966"/>
      <c r="G11" s="966"/>
      <c r="H11" s="966"/>
      <c r="I11" s="966"/>
      <c r="J11" s="966"/>
      <c r="K11" s="966"/>
      <c r="L11" s="966"/>
      <c r="M11" s="966"/>
      <c r="N11" s="966"/>
      <c r="O11" s="966"/>
      <c r="P11" s="966"/>
      <c r="Q11" s="966"/>
      <c r="R11" s="966"/>
      <c r="S11" s="966"/>
      <c r="T11" s="966"/>
      <c r="U11" s="966"/>
      <c r="V11" s="966"/>
      <c r="W11" s="966"/>
      <c r="X11" s="966"/>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967"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967"/>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957" t="s">
        <v>211</v>
      </c>
      <c r="C19" s="959" t="s">
        <v>33</v>
      </c>
      <c r="D19" s="284" t="s">
        <v>422</v>
      </c>
      <c r="E19" s="961" t="s">
        <v>209</v>
      </c>
      <c r="F19" s="962"/>
      <c r="G19" s="962"/>
      <c r="H19" s="962"/>
      <c r="I19" s="962"/>
      <c r="J19" s="962"/>
      <c r="K19" s="962"/>
      <c r="L19" s="962"/>
      <c r="M19" s="963"/>
      <c r="N19" s="964" t="s">
        <v>213</v>
      </c>
      <c r="O19" s="284" t="s">
        <v>423</v>
      </c>
      <c r="P19" s="961" t="s">
        <v>212</v>
      </c>
      <c r="Q19" s="962"/>
      <c r="R19" s="962"/>
      <c r="S19" s="962"/>
      <c r="T19" s="962"/>
      <c r="U19" s="962"/>
      <c r="V19" s="962"/>
      <c r="W19" s="962"/>
      <c r="X19" s="963"/>
      <c r="Y19" s="954" t="s">
        <v>243</v>
      </c>
      <c r="Z19" s="955"/>
      <c r="AA19" s="955"/>
      <c r="AB19" s="955"/>
      <c r="AC19" s="955"/>
      <c r="AD19" s="955"/>
      <c r="AE19" s="955"/>
      <c r="AF19" s="955"/>
      <c r="AG19" s="955"/>
      <c r="AH19" s="955"/>
      <c r="AI19" s="955"/>
      <c r="AJ19" s="955"/>
      <c r="AK19" s="955"/>
      <c r="AL19" s="955"/>
      <c r="AM19" s="956"/>
    </row>
    <row r="20" spans="1:39" s="283" customFormat="1" ht="59.25" customHeight="1">
      <c r="A20" s="509"/>
      <c r="B20" s="958"/>
      <c r="C20" s="960"/>
      <c r="D20" s="285">
        <v>2011</v>
      </c>
      <c r="E20" s="285">
        <v>2012</v>
      </c>
      <c r="F20" s="285">
        <v>2013</v>
      </c>
      <c r="G20" s="285">
        <v>2014</v>
      </c>
      <c r="H20" s="285">
        <v>2015</v>
      </c>
      <c r="I20" s="285">
        <v>2016</v>
      </c>
      <c r="J20" s="285">
        <v>2017</v>
      </c>
      <c r="K20" s="285">
        <v>2018</v>
      </c>
      <c r="L20" s="285">
        <v>2019</v>
      </c>
      <c r="M20" s="285">
        <v>2020</v>
      </c>
      <c r="N20" s="965"/>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Sentinel Lighting</v>
      </c>
      <c r="AC20" s="286" t="str">
        <f>'1.  LRAMVA Summary'!H52</f>
        <v>Street Lighting</v>
      </c>
      <c r="AD20" s="286" t="str">
        <f>'1.  LRAMVA Summary'!I52</f>
        <v>USL</v>
      </c>
      <c r="AE20" s="286" t="str">
        <f>'1.  LRAMVA Summary'!J52</f>
        <v>Embedded</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kWh</v>
      </c>
      <c r="AE21" s="291" t="str">
        <f>'1.  LRAMVA Summary'!J53</f>
        <v>kW</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f>'7.  Persistence Report'!AQ28</f>
        <v>15811.68341080782</v>
      </c>
      <c r="E22" s="295">
        <f>'7.  Persistence Report'!AR28</f>
        <v>15811.68341080782</v>
      </c>
      <c r="F22" s="295">
        <f>'7.  Persistence Report'!AS28</f>
        <v>15811.68341080782</v>
      </c>
      <c r="G22" s="295">
        <f>'7.  Persistence Report'!AT28</f>
        <v>15811.225510510454</v>
      </c>
      <c r="H22" s="295">
        <f>'7.  Persistence Report'!AU28</f>
        <v>12539.495211684254</v>
      </c>
      <c r="I22" s="295">
        <f>'7.  Persistence Report'!AV28</f>
        <v>0</v>
      </c>
      <c r="J22" s="295">
        <f>'7.  Persistence Report'!AW28</f>
        <v>0</v>
      </c>
      <c r="K22" s="295">
        <f>'7.  Persistence Report'!AX28</f>
        <v>0</v>
      </c>
      <c r="L22" s="295">
        <f>'7.  Persistence Report'!AY28</f>
        <v>0</v>
      </c>
      <c r="M22" s="295">
        <f>'7.  Persistence Report'!AZ28</f>
        <v>0</v>
      </c>
      <c r="N22" s="291"/>
      <c r="O22" s="295">
        <f>'7.  Persistence Report'!L28</f>
        <v>2.0939419130996479</v>
      </c>
      <c r="P22" s="295">
        <f>'7.  Persistence Report'!M28</f>
        <v>2.0939419130996479</v>
      </c>
      <c r="Q22" s="295">
        <f>'7.  Persistence Report'!N28</f>
        <v>2.0939419130996479</v>
      </c>
      <c r="R22" s="295">
        <f>'7.  Persistence Report'!O28</f>
        <v>2.0934298660949455</v>
      </c>
      <c r="S22" s="295">
        <f>'7.  Persistence Report'!P28</f>
        <v>1.6486893613544786</v>
      </c>
      <c r="T22" s="295">
        <f>'7.  Persistence Report'!Q28</f>
        <v>0</v>
      </c>
      <c r="U22" s="295">
        <f>'7.  Persistence Report'!R28</f>
        <v>0</v>
      </c>
      <c r="V22" s="295">
        <f>'7.  Persistence Report'!S28</f>
        <v>0</v>
      </c>
      <c r="W22" s="295">
        <f>'7.  Persistence Report'!T28</f>
        <v>0</v>
      </c>
      <c r="X22" s="295">
        <f>'7.  Persistence Report'!U28</f>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f>'7.  Persistence Report'!AQ27</f>
        <v>1710.4329376290316</v>
      </c>
      <c r="E25" s="295">
        <f>'7.  Persistence Report'!AR27</f>
        <v>1710.4329376290316</v>
      </c>
      <c r="F25" s="295">
        <f>'7.  Persistence Report'!AS27</f>
        <v>1710.4329376290316</v>
      </c>
      <c r="G25" s="295">
        <f>'7.  Persistence Report'!AT27</f>
        <v>394.08573988527803</v>
      </c>
      <c r="H25" s="295">
        <f>'7.  Persistence Report'!AU27</f>
        <v>0</v>
      </c>
      <c r="I25" s="295">
        <f>'7.  Persistence Report'!AV27</f>
        <v>0</v>
      </c>
      <c r="J25" s="295">
        <f>'7.  Persistence Report'!AW27</f>
        <v>0</v>
      </c>
      <c r="K25" s="295">
        <f>'7.  Persistence Report'!AX27</f>
        <v>0</v>
      </c>
      <c r="L25" s="295">
        <f>'7.  Persistence Report'!AY27</f>
        <v>0</v>
      </c>
      <c r="M25" s="295">
        <f>'7.  Persistence Report'!AZ27</f>
        <v>0</v>
      </c>
      <c r="N25" s="291"/>
      <c r="O25" s="295">
        <f>'7.  Persistence Report'!L27</f>
        <v>1.6930215590679421</v>
      </c>
      <c r="P25" s="295">
        <f>'7.  Persistence Report'!M27</f>
        <v>1.6930215590679421</v>
      </c>
      <c r="Q25" s="295">
        <f>'7.  Persistence Report'!N27</f>
        <v>1.6930215590679421</v>
      </c>
      <c r="R25" s="295">
        <f>'7.  Persistence Report'!O27</f>
        <v>0.22101631332092125</v>
      </c>
      <c r="S25" s="295">
        <f>'7.  Persistence Report'!P27</f>
        <v>0</v>
      </c>
      <c r="T25" s="295">
        <f>'7.  Persistence Report'!Q27</f>
        <v>0</v>
      </c>
      <c r="U25" s="295">
        <f>'7.  Persistence Report'!R27</f>
        <v>0</v>
      </c>
      <c r="V25" s="295">
        <f>'7.  Persistence Report'!S27</f>
        <v>0</v>
      </c>
      <c r="W25" s="295">
        <f>'7.  Persistence Report'!T27</f>
        <v>0</v>
      </c>
      <c r="X25" s="295">
        <f>'7.  Persistence Report'!U27</f>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f>'7.  Persistence Report'!AQ31</f>
        <v>141625.71687928264</v>
      </c>
      <c r="E28" s="295">
        <f>'7.  Persistence Report'!AR31</f>
        <v>141625.71687928264</v>
      </c>
      <c r="F28" s="295">
        <f>'7.  Persistence Report'!AS31</f>
        <v>141625.71687928264</v>
      </c>
      <c r="G28" s="295">
        <f>'7.  Persistence Report'!AT31</f>
        <v>141625.71687928264</v>
      </c>
      <c r="H28" s="295">
        <f>'7.  Persistence Report'!AU31</f>
        <v>141625.71687928264</v>
      </c>
      <c r="I28" s="295">
        <f>'7.  Persistence Report'!AV31</f>
        <v>141625.71687928264</v>
      </c>
      <c r="J28" s="295">
        <f>'7.  Persistence Report'!AW31</f>
        <v>141625.71687928264</v>
      </c>
      <c r="K28" s="295">
        <f>'7.  Persistence Report'!AX31</f>
        <v>141625.71687928264</v>
      </c>
      <c r="L28" s="295">
        <f>'7.  Persistence Report'!AY31</f>
        <v>141625.71687928264</v>
      </c>
      <c r="M28" s="295">
        <f>'7.  Persistence Report'!AZ31</f>
        <v>141625.71687928264</v>
      </c>
      <c r="N28" s="291"/>
      <c r="O28" s="295">
        <f>'7.  Persistence Report'!L31</f>
        <v>80.570974994013895</v>
      </c>
      <c r="P28" s="295">
        <f>'7.  Persistence Report'!M31</f>
        <v>80.570974994013895</v>
      </c>
      <c r="Q28" s="295">
        <f>'7.  Persistence Report'!N31</f>
        <v>80.570974994013895</v>
      </c>
      <c r="R28" s="295">
        <f>'7.  Persistence Report'!O31</f>
        <v>80.570974994013895</v>
      </c>
      <c r="S28" s="295">
        <f>'7.  Persistence Report'!P31</f>
        <v>80.570974994013895</v>
      </c>
      <c r="T28" s="295">
        <f>'7.  Persistence Report'!Q31</f>
        <v>80.570974994013895</v>
      </c>
      <c r="U28" s="295">
        <f>'7.  Persistence Report'!R31</f>
        <v>80.570974994013895</v>
      </c>
      <c r="V28" s="295">
        <f>'7.  Persistence Report'!S31</f>
        <v>80.570974994013895</v>
      </c>
      <c r="W28" s="295">
        <f>'7.  Persistence Report'!T31</f>
        <v>80.570974994013895</v>
      </c>
      <c r="X28" s="295">
        <f>'7.  Persistence Report'!U31</f>
        <v>80.570974994013895</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f>'7.  Persistence Report'!AQ48</f>
        <v>-16197.080117089985</v>
      </c>
      <c r="E29" s="295">
        <f>'7.  Persistence Report'!AR48</f>
        <v>-16197.080117089985</v>
      </c>
      <c r="F29" s="295">
        <f>'7.  Persistence Report'!AS48</f>
        <v>-16197.080117089985</v>
      </c>
      <c r="G29" s="295">
        <f>'7.  Persistence Report'!AT48</f>
        <v>-16197.080117089985</v>
      </c>
      <c r="H29" s="295">
        <f>'7.  Persistence Report'!AU48</f>
        <v>-16197.080117089985</v>
      </c>
      <c r="I29" s="295">
        <f>'7.  Persistence Report'!AV48</f>
        <v>-16197.080117089985</v>
      </c>
      <c r="J29" s="295">
        <f>'7.  Persistence Report'!AW48</f>
        <v>-16197.080117089985</v>
      </c>
      <c r="K29" s="295">
        <f>'7.  Persistence Report'!AX48</f>
        <v>-16197.080117089985</v>
      </c>
      <c r="L29" s="295">
        <f>'7.  Persistence Report'!AY48</f>
        <v>-16197.080117089985</v>
      </c>
      <c r="M29" s="295">
        <f>'7.  Persistence Report'!AZ48</f>
        <v>-16197.080117089985</v>
      </c>
      <c r="N29" s="468"/>
      <c r="O29" s="295">
        <f>'7.  Persistence Report'!L48</f>
        <v>-9.2470792831833108</v>
      </c>
      <c r="P29" s="295">
        <f>'7.  Persistence Report'!M48</f>
        <v>-9.2470792831833108</v>
      </c>
      <c r="Q29" s="295">
        <f>'7.  Persistence Report'!N48</f>
        <v>-9.2470792831833108</v>
      </c>
      <c r="R29" s="295">
        <f>'7.  Persistence Report'!O48</f>
        <v>-9.2470792831833108</v>
      </c>
      <c r="S29" s="295">
        <f>'7.  Persistence Report'!P48</f>
        <v>-9.2470792831833108</v>
      </c>
      <c r="T29" s="295">
        <f>'7.  Persistence Report'!Q48</f>
        <v>-9.2470792831833108</v>
      </c>
      <c r="U29" s="295">
        <f>'7.  Persistence Report'!R48</f>
        <v>-9.2470792831833108</v>
      </c>
      <c r="V29" s="295">
        <f>'7.  Persistence Report'!S48</f>
        <v>-9.2470792831833108</v>
      </c>
      <c r="W29" s="295">
        <f>'7.  Persistence Report'!T48</f>
        <v>-9.2470792831833108</v>
      </c>
      <c r="X29" s="295">
        <f>'7.  Persistence Report'!U48</f>
        <v>-9.2470792831833108</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f>'7.  Persistence Report'!AQ30</f>
        <v>43695.492703405071</v>
      </c>
      <c r="E31" s="295">
        <f>'7.  Persistence Report'!AR30</f>
        <v>43695.492703405071</v>
      </c>
      <c r="F31" s="295">
        <f>'7.  Persistence Report'!AS30</f>
        <v>43695.492703405071</v>
      </c>
      <c r="G31" s="295">
        <f>'7.  Persistence Report'!AT30</f>
        <v>43695.492703405071</v>
      </c>
      <c r="H31" s="295">
        <f>'7.  Persistence Report'!AU30</f>
        <v>40175.124790146408</v>
      </c>
      <c r="I31" s="295">
        <f>'7.  Persistence Report'!AV30</f>
        <v>36329.271133181486</v>
      </c>
      <c r="J31" s="295">
        <f>'7.  Persistence Report'!AW30</f>
        <v>28383.107481076786</v>
      </c>
      <c r="K31" s="295">
        <f>'7.  Persistence Report'!AX30</f>
        <v>28205.016905322944</v>
      </c>
      <c r="L31" s="295">
        <f>'7.  Persistence Report'!AY30</f>
        <v>35571.238475546546</v>
      </c>
      <c r="M31" s="295">
        <f>'7.  Persistence Report'!AZ30</f>
        <v>13462.216937179131</v>
      </c>
      <c r="N31" s="291"/>
      <c r="O31" s="295">
        <f>'7.  Persistence Report'!L30</f>
        <v>2.6818592490267044</v>
      </c>
      <c r="P31" s="295">
        <f>'7.  Persistence Report'!M30</f>
        <v>2.6818592490267044</v>
      </c>
      <c r="Q31" s="295">
        <f>'7.  Persistence Report'!N30</f>
        <v>2.6818592490267044</v>
      </c>
      <c r="R31" s="295">
        <f>'7.  Persistence Report'!O30</f>
        <v>2.6818592490267044</v>
      </c>
      <c r="S31" s="295">
        <f>'7.  Persistence Report'!P30</f>
        <v>2.5188558291949397</v>
      </c>
      <c r="T31" s="295">
        <f>'7.  Persistence Report'!Q30</f>
        <v>2.3407814592131122</v>
      </c>
      <c r="U31" s="295">
        <f>'7.  Persistence Report'!R30</f>
        <v>1.972850640119558</v>
      </c>
      <c r="V31" s="295">
        <f>'7.  Persistence Report'!S30</f>
        <v>1.9525206657184344</v>
      </c>
      <c r="W31" s="295">
        <f>'7.  Persistence Report'!T30</f>
        <v>2.2935984555320275</v>
      </c>
      <c r="X31" s="295">
        <f>'7.  Persistence Report'!U30</f>
        <v>1.2698855344151874</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f>'7.  Persistence Report'!AQ50</f>
        <v>625.61032001756371</v>
      </c>
      <c r="E32" s="295">
        <f>'7.  Persistence Report'!AR50</f>
        <v>625.61032001756371</v>
      </c>
      <c r="F32" s="295">
        <f>'7.  Persistence Report'!AS50</f>
        <v>625.61032001756371</v>
      </c>
      <c r="G32" s="295">
        <f>'7.  Persistence Report'!AT50</f>
        <v>625.61032001756371</v>
      </c>
      <c r="H32" s="295">
        <f>'7.  Persistence Report'!AU50</f>
        <v>625.61032001756371</v>
      </c>
      <c r="I32" s="295">
        <f>'7.  Persistence Report'!AV50</f>
        <v>571.60812450955905</v>
      </c>
      <c r="J32" s="295">
        <f>'7.  Persistence Report'!AW50</f>
        <v>350.67664297297739</v>
      </c>
      <c r="K32" s="295">
        <f>'7.  Persistence Report'!AX50</f>
        <v>350.19918834629146</v>
      </c>
      <c r="L32" s="295">
        <f>'7.  Persistence Report'!AY50</f>
        <v>350.19918834629146</v>
      </c>
      <c r="M32" s="295">
        <f>'7.  Persistence Report'!AZ50</f>
        <v>124.04567660207435</v>
      </c>
      <c r="N32" s="468"/>
      <c r="O32" s="295">
        <f>'7.  Persistence Report'!L50</f>
        <v>3.6537303481757918E-2</v>
      </c>
      <c r="P32" s="295">
        <f>'7.  Persistence Report'!M50</f>
        <v>3.6537303481757918E-2</v>
      </c>
      <c r="Q32" s="295">
        <f>'7.  Persistence Report'!N50</f>
        <v>3.6537303481757918E-2</v>
      </c>
      <c r="R32" s="295">
        <f>'7.  Persistence Report'!O50</f>
        <v>3.6537303481757918E-2</v>
      </c>
      <c r="S32" s="295">
        <f>'7.  Persistence Report'!P50</f>
        <v>3.6537303481757918E-2</v>
      </c>
      <c r="T32" s="295">
        <f>'7.  Persistence Report'!Q50</f>
        <v>3.4036842517699152E-2</v>
      </c>
      <c r="U32" s="295">
        <f>'7.  Persistence Report'!R50</f>
        <v>2.3807063151932335E-2</v>
      </c>
      <c r="V32" s="295">
        <f>'7.  Persistence Report'!S50</f>
        <v>2.3752559199114311E-2</v>
      </c>
      <c r="W32" s="295">
        <f>'7.  Persistence Report'!T50</f>
        <v>2.3752559199114311E-2</v>
      </c>
      <c r="X32" s="295">
        <f>'7.  Persistence Report'!U50</f>
        <v>1.3280984429207061E-2</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f>'7.  Persistence Report'!AQ29</f>
        <v>66696.031184661275</v>
      </c>
      <c r="E34" s="295">
        <f>'7.  Persistence Report'!AR29</f>
        <v>66696.031184661275</v>
      </c>
      <c r="F34" s="295">
        <f>'7.  Persistence Report'!AS29</f>
        <v>66696.031184661275</v>
      </c>
      <c r="G34" s="295">
        <f>'7.  Persistence Report'!AT29</f>
        <v>66696.031184661275</v>
      </c>
      <c r="H34" s="295">
        <f>'7.  Persistence Report'!AU29</f>
        <v>60955.260685981142</v>
      </c>
      <c r="I34" s="295">
        <f>'7.  Persistence Report'!AV29</f>
        <v>54683.710734343149</v>
      </c>
      <c r="J34" s="295">
        <f>'7.  Persistence Report'!AW29</f>
        <v>41228.031894150219</v>
      </c>
      <c r="K34" s="295">
        <f>'7.  Persistence Report'!AX29</f>
        <v>41077.633686744164</v>
      </c>
      <c r="L34" s="295">
        <f>'7.  Persistence Report'!AY29</f>
        <v>53089.954137062276</v>
      </c>
      <c r="M34" s="295">
        <f>'7.  Persistence Report'!AZ29</f>
        <v>17036.103593737775</v>
      </c>
      <c r="N34" s="291"/>
      <c r="O34" s="295">
        <f>'7.  Persistence Report'!L29</f>
        <v>3.8161815692467811</v>
      </c>
      <c r="P34" s="295">
        <f>'7.  Persistence Report'!M29</f>
        <v>3.8161815692467811</v>
      </c>
      <c r="Q34" s="295">
        <f>'7.  Persistence Report'!N29</f>
        <v>3.8161815692467811</v>
      </c>
      <c r="R34" s="295">
        <f>'7.  Persistence Report'!O29</f>
        <v>3.8161815692467811</v>
      </c>
      <c r="S34" s="295">
        <f>'7.  Persistence Report'!P29</f>
        <v>3.5503669592937084</v>
      </c>
      <c r="T34" s="295">
        <f>'7.  Persistence Report'!Q29</f>
        <v>3.2599756948146386</v>
      </c>
      <c r="U34" s="295">
        <f>'7.  Persistence Report'!R29</f>
        <v>2.6369380688753981</v>
      </c>
      <c r="V34" s="295">
        <f>'7.  Persistence Report'!S29</f>
        <v>2.6197693237377204</v>
      </c>
      <c r="W34" s="295">
        <f>'7.  Persistence Report'!T29</f>
        <v>3.175975198169863</v>
      </c>
      <c r="X34" s="295">
        <f>'7.  Persistence Report'!U29</f>
        <v>1.5065755554418407</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f>'7.  Persistence Report'!AQ49</f>
        <v>4955.2923974484602</v>
      </c>
      <c r="E35" s="295">
        <f>'7.  Persistence Report'!AR49</f>
        <v>4955.2923974484602</v>
      </c>
      <c r="F35" s="295">
        <f>'7.  Persistence Report'!AS49</f>
        <v>4955.2923974484602</v>
      </c>
      <c r="G35" s="295">
        <f>'7.  Persistence Report'!AT49</f>
        <v>4955.2923974484602</v>
      </c>
      <c r="H35" s="295">
        <f>'7.  Persistence Report'!AU49</f>
        <v>4955.2923974484602</v>
      </c>
      <c r="I35" s="295">
        <f>'7.  Persistence Report'!AV49</f>
        <v>4502.9404240605518</v>
      </c>
      <c r="J35" s="295">
        <f>'7.  Persistence Report'!AW49</f>
        <v>2431.0887024254716</v>
      </c>
      <c r="K35" s="295">
        <f>'7.  Persistence Report'!AX49</f>
        <v>2430.593429548428</v>
      </c>
      <c r="L35" s="295">
        <f>'7.  Persistence Report'!AY49</f>
        <v>2430.593429548428</v>
      </c>
      <c r="M35" s="295">
        <f>'7.  Persistence Report'!AZ49</f>
        <v>536.20772237957681</v>
      </c>
      <c r="N35" s="468"/>
      <c r="O35" s="758">
        <f>'7.  Persistence Report'!L49</f>
        <v>0.24480180968845361</v>
      </c>
      <c r="P35" s="758">
        <f>'7.  Persistence Report'!M49</f>
        <v>0.24480180968845361</v>
      </c>
      <c r="Q35" s="758">
        <f>'7.  Persistence Report'!N49</f>
        <v>0.24480180968845361</v>
      </c>
      <c r="R35" s="758">
        <f>'7.  Persistence Report'!O49</f>
        <v>0.24480180968845361</v>
      </c>
      <c r="S35" s="758">
        <f>'7.  Persistence Report'!P49</f>
        <v>0.24480180968845361</v>
      </c>
      <c r="T35" s="758">
        <f>'7.  Persistence Report'!Q49</f>
        <v>0.2238565788356866</v>
      </c>
      <c r="U35" s="758">
        <f>'7.  Persistence Report'!R49</f>
        <v>0.12792373194803464</v>
      </c>
      <c r="V35" s="758">
        <f>'7.  Persistence Report'!S49</f>
        <v>0.12786719394837209</v>
      </c>
      <c r="W35" s="758">
        <f>'7.  Persistence Report'!T49</f>
        <v>0.12786719394837209</v>
      </c>
      <c r="X35" s="758">
        <f>'7.  Persistence Report'!U49</f>
        <v>4.0151547073525411E-2</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f>'7.  Persistence Report'!AQ33</f>
        <v>0</v>
      </c>
      <c r="E37" s="295">
        <f>'7.  Persistence Report'!AR33</f>
        <v>0</v>
      </c>
      <c r="F37" s="295">
        <f>'7.  Persistence Report'!AS33</f>
        <v>0</v>
      </c>
      <c r="G37" s="295">
        <f>'7.  Persistence Report'!AT33</f>
        <v>0</v>
      </c>
      <c r="H37" s="295">
        <f>'7.  Persistence Report'!AU33</f>
        <v>0</v>
      </c>
      <c r="I37" s="295">
        <f>'7.  Persistence Report'!AV33</f>
        <v>0</v>
      </c>
      <c r="J37" s="295">
        <f>'7.  Persistence Report'!AW33</f>
        <v>0</v>
      </c>
      <c r="K37" s="295">
        <f>'7.  Persistence Report'!AX33</f>
        <v>0</v>
      </c>
      <c r="L37" s="295">
        <f>'7.  Persistence Report'!AY33</f>
        <v>0</v>
      </c>
      <c r="M37" s="295">
        <f>'7.  Persistence Report'!AZ33</f>
        <v>0</v>
      </c>
      <c r="N37" s="291"/>
      <c r="O37" s="295">
        <f>'7.  Persistence Report'!L33</f>
        <v>0</v>
      </c>
      <c r="P37" s="295"/>
      <c r="Q37" s="295"/>
      <c r="R37" s="295"/>
      <c r="S37" s="295"/>
      <c r="T37" s="295"/>
      <c r="U37" s="295"/>
      <c r="V37" s="295"/>
      <c r="W37" s="295"/>
      <c r="X37" s="295"/>
      <c r="Y37" s="410">
        <v>1</v>
      </c>
      <c r="Z37" s="410"/>
      <c r="AA37" s="410"/>
      <c r="AB37" s="410"/>
      <c r="AC37" s="410"/>
      <c r="AD37" s="410"/>
      <c r="AE37" s="410"/>
      <c r="AF37" s="410"/>
      <c r="AG37" s="410"/>
      <c r="AH37" s="410"/>
      <c r="AI37" s="410"/>
      <c r="AJ37" s="410"/>
      <c r="AK37" s="410"/>
      <c r="AL37" s="410"/>
      <c r="AM37" s="296">
        <f>SUM(Y37:AL37)</f>
        <v>1</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f>'7.  Persistence Report'!AQ34</f>
        <v>186976.8636820165</v>
      </c>
      <c r="E53" s="295">
        <f>'7.  Persistence Report'!AR34</f>
        <v>186976.8636820165</v>
      </c>
      <c r="F53" s="295">
        <f>'7.  Persistence Report'!AS34</f>
        <v>186976.8636820165</v>
      </c>
      <c r="G53" s="295">
        <f>'7.  Persistence Report'!AT34</f>
        <v>106827.75089213331</v>
      </c>
      <c r="H53" s="295">
        <f>'7.  Persistence Report'!AU34</f>
        <v>106827.75089213331</v>
      </c>
      <c r="I53" s="295">
        <f>'7.  Persistence Report'!AV34</f>
        <v>106827.75089213331</v>
      </c>
      <c r="J53" s="295">
        <f>'7.  Persistence Report'!AW34</f>
        <v>16881.560107108951</v>
      </c>
      <c r="K53" s="295">
        <f>'7.  Persistence Report'!AX34</f>
        <v>16881.560107108951</v>
      </c>
      <c r="L53" s="295">
        <f>'7.  Persistence Report'!AY34</f>
        <v>16881.560107108951</v>
      </c>
      <c r="M53" s="295">
        <f>'7.  Persistence Report'!AZ34</f>
        <v>16881.560107108951</v>
      </c>
      <c r="N53" s="295">
        <v>12</v>
      </c>
      <c r="O53" s="295">
        <f>'7.  Persistence Report'!L34</f>
        <v>74.154491067329658</v>
      </c>
      <c r="P53" s="295">
        <f>'7.  Persistence Report'!M34</f>
        <v>74.154491067329658</v>
      </c>
      <c r="Q53" s="295">
        <f>'7.  Persistence Report'!N34</f>
        <v>74.154491067329658</v>
      </c>
      <c r="R53" s="295">
        <f>'7.  Persistence Report'!O34</f>
        <v>44.408702464969807</v>
      </c>
      <c r="S53" s="295">
        <f>'7.  Persistence Report'!P34</f>
        <v>44.408702464969807</v>
      </c>
      <c r="T53" s="295">
        <f>'7.  Persistence Report'!Q34</f>
        <v>44.408702464969807</v>
      </c>
      <c r="U53" s="295">
        <f>'7.  Persistence Report'!R34</f>
        <v>6.2078167517968401</v>
      </c>
      <c r="V53" s="295">
        <f>'7.  Persistence Report'!S34</f>
        <v>6.2078167517968401</v>
      </c>
      <c r="W53" s="295">
        <f>'7.  Persistence Report'!T34</f>
        <v>6.2078167517968401</v>
      </c>
      <c r="X53" s="295">
        <f>'7.  Persistence Report'!U34</f>
        <v>6.2078167517968401</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90"/>
      <c r="F101" s="290"/>
      <c r="G101" s="290"/>
      <c r="H101" s="290"/>
      <c r="I101" s="290"/>
      <c r="J101" s="290"/>
      <c r="K101" s="290"/>
      <c r="L101" s="290"/>
      <c r="M101" s="290"/>
      <c r="N101" s="291"/>
      <c r="O101" s="290"/>
      <c r="P101" s="290"/>
      <c r="Q101" s="290"/>
      <c r="R101" s="290"/>
      <c r="S101" s="290"/>
      <c r="T101" s="290"/>
      <c r="U101" s="290"/>
      <c r="V101" s="290"/>
      <c r="W101" s="290"/>
      <c r="X101" s="290"/>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f>'7.  Persistence Report'!AQ35</f>
        <v>26332.507241040003</v>
      </c>
      <c r="E102" s="295">
        <f>'7.  Persistence Report'!AR35</f>
        <v>26332.507241040003</v>
      </c>
      <c r="F102" s="295">
        <f>'7.  Persistence Report'!AS35</f>
        <v>26332.507241040003</v>
      </c>
      <c r="G102" s="295">
        <f>'7.  Persistence Report'!AT35</f>
        <v>26332.507241040003</v>
      </c>
      <c r="H102" s="295">
        <f>'7.  Persistence Report'!AU35</f>
        <v>26332.507241040003</v>
      </c>
      <c r="I102" s="295">
        <f>'7.  Persistence Report'!AV35</f>
        <v>26332.507241040003</v>
      </c>
      <c r="J102" s="295">
        <f>'7.  Persistence Report'!AW35</f>
        <v>26332.507241040003</v>
      </c>
      <c r="K102" s="295">
        <f>'7.  Persistence Report'!AX35</f>
        <v>26332.507241040003</v>
      </c>
      <c r="L102" s="295">
        <f>'7.  Persistence Report'!AY35</f>
        <v>26332.507241040003</v>
      </c>
      <c r="M102" s="295">
        <f>'7.  Persistence Report'!AZ35</f>
        <v>26332.507241040003</v>
      </c>
      <c r="N102" s="295">
        <v>12</v>
      </c>
      <c r="O102" s="295">
        <f>'7.  Persistence Report'!L35</f>
        <v>4.5317272000000015</v>
      </c>
      <c r="P102" s="295">
        <f>'7.  Persistence Report'!M35</f>
        <v>4.5317272000000015</v>
      </c>
      <c r="Q102" s="295">
        <f>'7.  Persistence Report'!N35</f>
        <v>4.5317272000000015</v>
      </c>
      <c r="R102" s="295">
        <f>'7.  Persistence Report'!O35</f>
        <v>4.5317272000000015</v>
      </c>
      <c r="S102" s="295">
        <f>'7.  Persistence Report'!P35</f>
        <v>4.5317272000000015</v>
      </c>
      <c r="T102" s="295">
        <f>'7.  Persistence Report'!Q35</f>
        <v>4.5317272000000015</v>
      </c>
      <c r="U102" s="295">
        <f>'7.  Persistence Report'!R35</f>
        <v>4.5317272000000015</v>
      </c>
      <c r="V102" s="295">
        <f>'7.  Persistence Report'!S35</f>
        <v>4.5317272000000015</v>
      </c>
      <c r="W102" s="295">
        <f>'7.  Persistence Report'!T35</f>
        <v>4.5317272000000015</v>
      </c>
      <c r="X102" s="295">
        <f>'7.  Persistence Report'!U35</f>
        <v>4.5317272000000015</v>
      </c>
      <c r="Y102" s="410"/>
      <c r="Z102" s="410">
        <v>0.4</v>
      </c>
      <c r="AA102" s="410">
        <v>0.6</v>
      </c>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0.4</v>
      </c>
      <c r="AA103" s="411">
        <f t="shared" ref="AA103:AL103" si="25">AA102</f>
        <v>0.6</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f>'7.  Persistence Report'!AQ36</f>
        <v>63427.958813299076</v>
      </c>
      <c r="E105" s="295">
        <f>'7.  Persistence Report'!AR36</f>
        <v>63427.958813299076</v>
      </c>
      <c r="F105" s="295">
        <f>'7.  Persistence Report'!AS36</f>
        <v>63427.958813299076</v>
      </c>
      <c r="G105" s="295">
        <f>'7.  Persistence Report'!AT36</f>
        <v>63427.958813299076</v>
      </c>
      <c r="H105" s="295">
        <f>'7.  Persistence Report'!AU36</f>
        <v>63427.958813299076</v>
      </c>
      <c r="I105" s="295">
        <f>'7.  Persistence Report'!AV36</f>
        <v>63427.958813299076</v>
      </c>
      <c r="J105" s="295">
        <f>'7.  Persistence Report'!AW36</f>
        <v>63427.958813299076</v>
      </c>
      <c r="K105" s="295">
        <f>'7.  Persistence Report'!AX36</f>
        <v>63427.958813299076</v>
      </c>
      <c r="L105" s="295">
        <f>'7.  Persistence Report'!AY36</f>
        <v>63427.958813299076</v>
      </c>
      <c r="M105" s="295">
        <f>'7.  Persistence Report'!AZ36</f>
        <v>63427.958813299076</v>
      </c>
      <c r="N105" s="295">
        <v>12</v>
      </c>
      <c r="O105" s="295">
        <f>'7.  Persistence Report'!L36</f>
        <v>12.349680454302781</v>
      </c>
      <c r="P105" s="295">
        <f>'7.  Persistence Report'!M36</f>
        <v>12.349680454302781</v>
      </c>
      <c r="Q105" s="295">
        <f>'7.  Persistence Report'!N36</f>
        <v>12.349680454302781</v>
      </c>
      <c r="R105" s="295">
        <f>'7.  Persistence Report'!O36</f>
        <v>12.349680454302781</v>
      </c>
      <c r="S105" s="295">
        <f>'7.  Persistence Report'!P36</f>
        <v>12.349680454302781</v>
      </c>
      <c r="T105" s="295">
        <f>'7.  Persistence Report'!Q36</f>
        <v>12.349680454302781</v>
      </c>
      <c r="U105" s="295">
        <f>'7.  Persistence Report'!R36</f>
        <v>12.349680454302781</v>
      </c>
      <c r="V105" s="295">
        <f>'7.  Persistence Report'!S36</f>
        <v>12.349680454302781</v>
      </c>
      <c r="W105" s="295">
        <f>'7.  Persistence Report'!T36</f>
        <v>12.349680454302781</v>
      </c>
      <c r="X105" s="295">
        <f>'7.  Persistence Report'!U36</f>
        <v>12.349680454302781</v>
      </c>
      <c r="Y105" s="410"/>
      <c r="Z105" s="410"/>
      <c r="AA105" s="410">
        <v>1</v>
      </c>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295">
        <f>'7.  Persistence Report'!AQ47</f>
        <v>-640.35881329908057</v>
      </c>
      <c r="E106" s="295">
        <f>'7.  Persistence Report'!AR47</f>
        <v>-640.35881329908057</v>
      </c>
      <c r="F106" s="295">
        <f>'7.  Persistence Report'!AS47</f>
        <v>-640.35881329908057</v>
      </c>
      <c r="G106" s="295">
        <f>'7.  Persistence Report'!AT47</f>
        <v>-640.35881329908057</v>
      </c>
      <c r="H106" s="295">
        <f>'7.  Persistence Report'!AU47</f>
        <v>-640.35881329908091</v>
      </c>
      <c r="I106" s="295">
        <f>'7.  Persistence Report'!AV47</f>
        <v>-640.35881329908091</v>
      </c>
      <c r="J106" s="295">
        <f>'7.  Persistence Report'!AW47</f>
        <v>-640.35881329908091</v>
      </c>
      <c r="K106" s="295">
        <f>'7.  Persistence Report'!AX47</f>
        <v>-640.35881329908091</v>
      </c>
      <c r="L106" s="295">
        <f>'7.  Persistence Report'!AY47</f>
        <v>-640.35881329908091</v>
      </c>
      <c r="M106" s="295">
        <f>'7.  Persistence Report'!AZ47</f>
        <v>-640.35881329908091</v>
      </c>
      <c r="N106" s="295">
        <f>N105</f>
        <v>12</v>
      </c>
      <c r="O106" s="758">
        <f>'7.  Persistence Report'!L47</f>
        <v>-0.12468045430278143</v>
      </c>
      <c r="P106" s="758">
        <f>'7.  Persistence Report'!M47</f>
        <v>-0.12468045430278143</v>
      </c>
      <c r="Q106" s="758">
        <f>'7.  Persistence Report'!N47</f>
        <v>-0.12468045430278143</v>
      </c>
      <c r="R106" s="758">
        <f>'7.  Persistence Report'!O47</f>
        <v>-0.12468045430278143</v>
      </c>
      <c r="S106" s="758">
        <f>'7.  Persistence Report'!P47</f>
        <v>-0.124680454302781</v>
      </c>
      <c r="T106" s="758">
        <f>'7.  Persistence Report'!Q47</f>
        <v>-0.124680454302781</v>
      </c>
      <c r="U106" s="758">
        <f>'7.  Persistence Report'!R47</f>
        <v>-0.124680454302781</v>
      </c>
      <c r="V106" s="758">
        <f>'7.  Persistence Report'!S47</f>
        <v>-0.124680454302781</v>
      </c>
      <c r="W106" s="758">
        <f>'7.  Persistence Report'!T47</f>
        <v>-0.124680454302781</v>
      </c>
      <c r="X106" s="758">
        <f>'7.  Persistence Report'!U47</f>
        <v>-0.124680454302781</v>
      </c>
      <c r="Y106" s="411">
        <f>Y105</f>
        <v>0</v>
      </c>
      <c r="Z106" s="411">
        <f>Z105</f>
        <v>0</v>
      </c>
      <c r="AA106" s="411">
        <f>AA105</f>
        <v>1</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535020.15063921839</v>
      </c>
      <c r="E127" s="328"/>
      <c r="F127" s="328"/>
      <c r="G127" s="328"/>
      <c r="H127" s="328"/>
      <c r="I127" s="328"/>
      <c r="J127" s="328"/>
      <c r="K127" s="328"/>
      <c r="L127" s="328"/>
      <c r="M127" s="328"/>
      <c r="N127" s="328"/>
      <c r="O127" s="328">
        <f>SUM(O22:O125)</f>
        <v>172.80145738177151</v>
      </c>
      <c r="P127" s="328"/>
      <c r="Q127" s="328"/>
      <c r="R127" s="328"/>
      <c r="S127" s="328"/>
      <c r="T127" s="328"/>
      <c r="U127" s="328"/>
      <c r="V127" s="328"/>
      <c r="W127" s="328"/>
      <c r="X127" s="328"/>
      <c r="Y127" s="329">
        <f>IF(Y21="kWh",SUMPRODUCT(D22:D125,Y22:Y125))</f>
        <v>258923.17971616189</v>
      </c>
      <c r="Z127" s="329">
        <f>IF(Z21="kWh",SUMPRODUCT(D22:D125,Z22:Z125))</f>
        <v>197509.8665784325</v>
      </c>
      <c r="AA127" s="329">
        <f>IF(AA21="kW",SUMPRODUCT(N22:N125,O22:O125,AA22:AA125),SUMPRODUCT(D22:D125,AA22:AA125))</f>
        <v>179.32843584</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7.9000000000000008E-3</v>
      </c>
      <c r="Z130" s="341">
        <f>HLOOKUP(Z$20,'3.  Distribution Rates'!$C$122:$P$133,3,FALSE)</f>
        <v>1.6999999999999999E-3</v>
      </c>
      <c r="AA130" s="341">
        <f>HLOOKUP(AA$20,'3.  Distribution Rates'!$C$122:$P$133,3,FALSE)</f>
        <v>2.8342000000000001</v>
      </c>
      <c r="AB130" s="341">
        <f>HLOOKUP(AB$20,'3.  Distribution Rates'!$C$122:$P$133,3,FALSE)</f>
        <v>0.75170000000000003</v>
      </c>
      <c r="AC130" s="341">
        <f>HLOOKUP(AC$20,'3.  Distribution Rates'!$C$122:$P$133,3,FALSE)</f>
        <v>9.7500000000000003E-2</v>
      </c>
      <c r="AD130" s="341">
        <f>HLOOKUP(AD$20,'3.  Distribution Rates'!$C$122:$P$133,3,FALSE)</f>
        <v>1.6999999999999999E-3</v>
      </c>
      <c r="AE130" s="341">
        <f>HLOOKUP(AE$20,'3.  Distribution Rates'!$C$122:$P$133,3,FALSE)</f>
        <v>1.8872</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2045.4931197576791</v>
      </c>
      <c r="Z131" s="346">
        <f t="shared" si="33"/>
        <v>335.7667731833352</v>
      </c>
      <c r="AA131" s="347">
        <f t="shared" si="33"/>
        <v>508.25265285772798</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2889.5125457987424</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2889.5125457987424</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258923.17971616189</v>
      </c>
      <c r="Z135" s="291">
        <f>SUMPRODUCT(E22:E125,Z22:Z125)</f>
        <v>197509.8665784325</v>
      </c>
      <c r="AA135" s="291">
        <f>IF(AA21="kW",SUMPRODUCT(N22:N125,P22:P125,AA22:AA125),SUMPRODUCT(E22:E125,AA22:AA125))</f>
        <v>179.32843584</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258923.17971616189</v>
      </c>
      <c r="Z136" s="291">
        <f>SUMPRODUCT(F22:F125,Z22:Z125)</f>
        <v>197509.8665784325</v>
      </c>
      <c r="AA136" s="291">
        <f>IF(AA21="kW",SUMPRODUCT(N22:N125,Q22:Q125,AA22:AA125),SUMPRODUCT(F22:F125,AA22:AA125))</f>
        <v>179.32843584</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257606.37461812075</v>
      </c>
      <c r="Z137" s="291">
        <f>SUMPRODUCT(G22:G125,Z22:Z125)</f>
        <v>117360.75378854931</v>
      </c>
      <c r="AA137" s="291">
        <f>IF(AA21="kW",SUMPRODUCT(N22:N125,R22:R125,AA22:AA125),SUMPRODUCT(G22:G125,AA22:AA125))</f>
        <v>179.32843584</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244679.4201674705</v>
      </c>
      <c r="Z138" s="291">
        <f>SUMPRODUCT(H22:H125,Z22:Z125)</f>
        <v>117360.75378854931</v>
      </c>
      <c r="AA138" s="291">
        <f>IF(AA21="kW",SUMPRODUCT(N22:N125,S22:S125,AA22:AA125),SUMPRODUCT(H22:H125,AA22:AA125))</f>
        <v>179.32843584</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221516.16717828743</v>
      </c>
      <c r="Z139" s="291">
        <f>SUMPRODUCT(I22:I125,Z22:Z125)</f>
        <v>117360.75378854931</v>
      </c>
      <c r="AA139" s="291">
        <f>IF(AA21="kW",SUMPRODUCT(N22:N125,T22:T125,AA22:AA125),SUMPRODUCT(I22:I125,AA22:AA125))</f>
        <v>179.32843584</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197821.54148281811</v>
      </c>
      <c r="Z140" s="291">
        <f>SUMPRODUCT(J22:J125,Z22:Z125)</f>
        <v>27414.563003524952</v>
      </c>
      <c r="AA140" s="291">
        <f>IF(AA21="kW",SUMPRODUCT(N22:N125,U22:U125,AA22:AA125),SUMPRODUCT(J22:J125,AA22:AA125))</f>
        <v>179.32843584</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197492.07997215452</v>
      </c>
      <c r="Z141" s="291">
        <f>SUMPRODUCT(K22:K125,Z22:Z125)</f>
        <v>27414.563003524952</v>
      </c>
      <c r="AA141" s="291">
        <f>IF(AA21="kW",SUMPRODUCT(N22:N125,V22:V125,AA22:AA125),SUMPRODUCT(K22:K125,AA22:AA125))</f>
        <v>179.32843584</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216870.62199269622</v>
      </c>
      <c r="Z142" s="291">
        <f>SUMPRODUCT(L22:L125,Z22:Z125)</f>
        <v>27414.563003524952</v>
      </c>
      <c r="AA142" s="291">
        <f>IF(AA21="kW",SUMPRODUCT(N22:N125,W22:W125,AA22:AA125),SUMPRODUCT(L22:L125,AA22:AA125))</f>
        <v>179.32843584</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156587.21069209123</v>
      </c>
      <c r="Z143" s="326">
        <f>SUMPRODUCT(M22:M125,Z22:Z125)</f>
        <v>27414.563003524952</v>
      </c>
      <c r="AA143" s="326">
        <f>IF(AA21="kW",SUMPRODUCT(N22:N125,X22:X125,AA22:AA125),SUMPRODUCT(M22:M125,AA22:AA125))</f>
        <v>179.32843584</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582</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957" t="s">
        <v>211</v>
      </c>
      <c r="C147" s="959" t="s">
        <v>33</v>
      </c>
      <c r="D147" s="284" t="s">
        <v>422</v>
      </c>
      <c r="E147" s="961" t="s">
        <v>209</v>
      </c>
      <c r="F147" s="962"/>
      <c r="G147" s="962"/>
      <c r="H147" s="962"/>
      <c r="I147" s="962"/>
      <c r="J147" s="962"/>
      <c r="K147" s="962"/>
      <c r="L147" s="962"/>
      <c r="M147" s="963"/>
      <c r="N147" s="964" t="s">
        <v>213</v>
      </c>
      <c r="O147" s="284" t="s">
        <v>423</v>
      </c>
      <c r="P147" s="961" t="s">
        <v>212</v>
      </c>
      <c r="Q147" s="962"/>
      <c r="R147" s="962"/>
      <c r="S147" s="962"/>
      <c r="T147" s="962"/>
      <c r="U147" s="962"/>
      <c r="V147" s="962"/>
      <c r="W147" s="962"/>
      <c r="X147" s="963"/>
      <c r="Y147" s="954" t="s">
        <v>243</v>
      </c>
      <c r="Z147" s="955"/>
      <c r="AA147" s="955"/>
      <c r="AB147" s="955"/>
      <c r="AC147" s="955"/>
      <c r="AD147" s="955"/>
      <c r="AE147" s="955"/>
      <c r="AF147" s="955"/>
      <c r="AG147" s="955"/>
      <c r="AH147" s="955"/>
      <c r="AI147" s="955"/>
      <c r="AJ147" s="955"/>
      <c r="AK147" s="955"/>
      <c r="AL147" s="955"/>
      <c r="AM147" s="956"/>
    </row>
    <row r="148" spans="1:39" ht="60.75" customHeight="1">
      <c r="B148" s="958"/>
      <c r="C148" s="960"/>
      <c r="D148" s="285">
        <v>2012</v>
      </c>
      <c r="E148" s="285">
        <v>2013</v>
      </c>
      <c r="F148" s="285">
        <v>2014</v>
      </c>
      <c r="G148" s="285">
        <v>2015</v>
      </c>
      <c r="H148" s="285">
        <v>2016</v>
      </c>
      <c r="I148" s="285">
        <v>2017</v>
      </c>
      <c r="J148" s="285">
        <v>2018</v>
      </c>
      <c r="K148" s="285">
        <v>2019</v>
      </c>
      <c r="L148" s="285">
        <v>2020</v>
      </c>
      <c r="M148" s="285">
        <v>2021</v>
      </c>
      <c r="N148" s="965"/>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Sentinel Lighting</v>
      </c>
      <c r="AC148" s="285" t="str">
        <f>'1.  LRAMVA Summary'!H52</f>
        <v>Street Lighting</v>
      </c>
      <c r="AD148" s="285" t="str">
        <f>'1.  LRAMVA Summary'!I52</f>
        <v>USL</v>
      </c>
      <c r="AE148" s="285" t="str">
        <f>'1.  LRAMVA Summary'!J52</f>
        <v>Embedded</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kWh</v>
      </c>
      <c r="AE149" s="291" t="str">
        <f>'1.  LRAMVA Summary'!J53</f>
        <v>kW</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f>'7.  Persistence Report'!AR40</f>
        <v>10483.589038885844</v>
      </c>
      <c r="E150" s="295">
        <f>'7.  Persistence Report'!AS40</f>
        <v>10483.589038885844</v>
      </c>
      <c r="F150" s="295">
        <f>'7.  Persistence Report'!AT40</f>
        <v>10483.589038885844</v>
      </c>
      <c r="G150" s="295">
        <f>'7.  Persistence Report'!AU40</f>
        <v>10483.589038885844</v>
      </c>
      <c r="H150" s="295">
        <f>'7.  Persistence Report'!AV40</f>
        <v>6420.0852498241138</v>
      </c>
      <c r="I150" s="295">
        <f>'7.  Persistence Report'!AW40</f>
        <v>0</v>
      </c>
      <c r="J150" s="295">
        <f>'7.  Persistence Report'!AX40</f>
        <v>0</v>
      </c>
      <c r="K150" s="295">
        <f>'7.  Persistence Report'!AY40</f>
        <v>0</v>
      </c>
      <c r="L150" s="295">
        <f>'7.  Persistence Report'!AZ40</f>
        <v>0</v>
      </c>
      <c r="M150" s="295">
        <f>'7.  Persistence Report'!BA40</f>
        <v>0</v>
      </c>
      <c r="N150" s="291"/>
      <c r="O150" s="295">
        <f>'7.  Persistence Report'!M40</f>
        <v>1.3958494016686132</v>
      </c>
      <c r="P150" s="295">
        <f>'7.  Persistence Report'!N40</f>
        <v>1.3958494016686132</v>
      </c>
      <c r="Q150" s="295">
        <f>'7.  Persistence Report'!O40</f>
        <v>1.3958494016686132</v>
      </c>
      <c r="R150" s="295">
        <f>'7.  Persistence Report'!P40</f>
        <v>1.3958494016686132</v>
      </c>
      <c r="S150" s="295">
        <f>'7.  Persistence Report'!Q40</f>
        <v>0.84411103251676523</v>
      </c>
      <c r="T150" s="295">
        <f>'7.  Persistence Report'!R40</f>
        <v>0</v>
      </c>
      <c r="U150" s="295">
        <f>'7.  Persistence Report'!S40</f>
        <v>0</v>
      </c>
      <c r="V150" s="295">
        <f>'7.  Persistence Report'!T40</f>
        <v>0</v>
      </c>
      <c r="W150" s="295">
        <f>'7.  Persistence Report'!U40</f>
        <v>0</v>
      </c>
      <c r="X150" s="295">
        <f>'7.  Persistence Report'!V40</f>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f>'7.  Persistence Report'!AR39</f>
        <v>1014.6599367938718</v>
      </c>
      <c r="E153" s="295">
        <f>'7.  Persistence Report'!AS39</f>
        <v>1014.6599367938718</v>
      </c>
      <c r="F153" s="295">
        <f>'7.  Persistence Report'!AT39</f>
        <v>1014.6599367938718</v>
      </c>
      <c r="G153" s="295">
        <f>'7.  Persistence Report'!AU39</f>
        <v>1010.3453283918882</v>
      </c>
      <c r="H153" s="295">
        <f>'7.  Persistence Report'!AV39</f>
        <v>0</v>
      </c>
      <c r="I153" s="295">
        <f>'7.  Persistence Report'!AW39</f>
        <v>0</v>
      </c>
      <c r="J153" s="295">
        <f>'7.  Persistence Report'!AX39</f>
        <v>0</v>
      </c>
      <c r="K153" s="295">
        <f>'7.  Persistence Report'!AY39</f>
        <v>0</v>
      </c>
      <c r="L153" s="295">
        <f>'7.  Persistence Report'!AZ39</f>
        <v>0</v>
      </c>
      <c r="M153" s="295">
        <f>'7.  Persistence Report'!BA39</f>
        <v>0</v>
      </c>
      <c r="N153" s="291"/>
      <c r="O153" s="295">
        <f>'7.  Persistence Report'!M39</f>
        <v>0.5714598779166965</v>
      </c>
      <c r="P153" s="295">
        <f>'7.  Persistence Report'!N39</f>
        <v>0.5714598779166965</v>
      </c>
      <c r="Q153" s="295">
        <f>'7.  Persistence Report'!O39</f>
        <v>0.5714598779166965</v>
      </c>
      <c r="R153" s="295">
        <f>'7.  Persistence Report'!P39</f>
        <v>0.56663506709782596</v>
      </c>
      <c r="S153" s="295">
        <f>'7.  Persistence Report'!Q39</f>
        <v>0</v>
      </c>
      <c r="T153" s="295">
        <f>'7.  Persistence Report'!R39</f>
        <v>0</v>
      </c>
      <c r="U153" s="295">
        <f>'7.  Persistence Report'!S39</f>
        <v>0</v>
      </c>
      <c r="V153" s="295">
        <f>'7.  Persistence Report'!T39</f>
        <v>0</v>
      </c>
      <c r="W153" s="295">
        <f>'7.  Persistence Report'!U39</f>
        <v>0</v>
      </c>
      <c r="X153" s="295">
        <f>'7.  Persistence Report'!V39</f>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f>'7.  Persistence Report'!AR43</f>
        <v>76802.361307656509</v>
      </c>
      <c r="E156" s="295">
        <f>'7.  Persistence Report'!AS43</f>
        <v>76802.361307656509</v>
      </c>
      <c r="F156" s="295">
        <f>'7.  Persistence Report'!AT43</f>
        <v>76802.361307656509</v>
      </c>
      <c r="G156" s="295">
        <f>'7.  Persistence Report'!AU43</f>
        <v>76802.361307656509</v>
      </c>
      <c r="H156" s="295">
        <f>'7.  Persistence Report'!AV43</f>
        <v>76802.361307656509</v>
      </c>
      <c r="I156" s="295">
        <f>'7.  Persistence Report'!AW43</f>
        <v>76802.361307656509</v>
      </c>
      <c r="J156" s="295">
        <f>'7.  Persistence Report'!AX43</f>
        <v>76802.361307656509</v>
      </c>
      <c r="K156" s="295">
        <f>'7.  Persistence Report'!AY43</f>
        <v>76802.361307656509</v>
      </c>
      <c r="L156" s="295">
        <f>'7.  Persistence Report'!AZ43</f>
        <v>76802.361307656509</v>
      </c>
      <c r="M156" s="295">
        <f>'7.  Persistence Report'!BA43</f>
        <v>76802.361307656509</v>
      </c>
      <c r="N156" s="291"/>
      <c r="O156" s="295">
        <f>'7.  Persistence Report'!M43</f>
        <v>46.740664906578786</v>
      </c>
      <c r="P156" s="295">
        <f>'7.  Persistence Report'!N43</f>
        <v>46.740664906578786</v>
      </c>
      <c r="Q156" s="295">
        <f>'7.  Persistence Report'!O43</f>
        <v>46.740664906578786</v>
      </c>
      <c r="R156" s="295">
        <f>'7.  Persistence Report'!P43</f>
        <v>46.740664906578786</v>
      </c>
      <c r="S156" s="295">
        <f>'7.  Persistence Report'!Q43</f>
        <v>46.740664906578786</v>
      </c>
      <c r="T156" s="295">
        <f>'7.  Persistence Report'!R43</f>
        <v>46.740664906578786</v>
      </c>
      <c r="U156" s="295">
        <f>'7.  Persistence Report'!S43</f>
        <v>46.740664906578786</v>
      </c>
      <c r="V156" s="295">
        <f>'7.  Persistence Report'!T43</f>
        <v>46.740664906578786</v>
      </c>
      <c r="W156" s="295">
        <f>'7.  Persistence Report'!U43</f>
        <v>46.740664906578786</v>
      </c>
      <c r="X156" s="295">
        <f>'7.  Persistence Report'!V43</f>
        <v>46.740664906578786</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f>'7.  Persistence Report'!AR63+'7.  Persistence Report'!AR69</f>
        <v>690.88194985952543</v>
      </c>
      <c r="E157" s="295">
        <f>'7.  Persistence Report'!AS63+'7.  Persistence Report'!AS69</f>
        <v>690.88194985952543</v>
      </c>
      <c r="F157" s="295">
        <f>'7.  Persistence Report'!AT63+'7.  Persistence Report'!AT69</f>
        <v>690.88194985952543</v>
      </c>
      <c r="G157" s="295">
        <f>'7.  Persistence Report'!AU63+'7.  Persistence Report'!AU69</f>
        <v>690.88194985952543</v>
      </c>
      <c r="H157" s="295">
        <f>'7.  Persistence Report'!AV63+'7.  Persistence Report'!AV69</f>
        <v>690.88194985952543</v>
      </c>
      <c r="I157" s="295">
        <f>'7.  Persistence Report'!AW63+'7.  Persistence Report'!AW69</f>
        <v>690.88194985952543</v>
      </c>
      <c r="J157" s="295">
        <f>'7.  Persistence Report'!AX63+'7.  Persistence Report'!AX69</f>
        <v>690.88194985952543</v>
      </c>
      <c r="K157" s="295">
        <f>'7.  Persistence Report'!AY63+'7.  Persistence Report'!AY69</f>
        <v>690.88194985952543</v>
      </c>
      <c r="L157" s="295">
        <f>'7.  Persistence Report'!AZ63+'7.  Persistence Report'!AZ69</f>
        <v>690.88194985952543</v>
      </c>
      <c r="M157" s="295">
        <f>'7.  Persistence Report'!BA63+'7.  Persistence Report'!BA69</f>
        <v>690.88194985952543</v>
      </c>
      <c r="N157" s="468"/>
      <c r="O157" s="758">
        <f>'7.  Persistence Report'!M63+'7.  Persistence Report'!M69</f>
        <v>0.38081888977104916</v>
      </c>
      <c r="P157" s="758">
        <f>'7.  Persistence Report'!N63+'7.  Persistence Report'!N69</f>
        <v>0.38081888977104916</v>
      </c>
      <c r="Q157" s="758">
        <f>'7.  Persistence Report'!O63+'7.  Persistence Report'!O69</f>
        <v>0.38081888977104916</v>
      </c>
      <c r="R157" s="758">
        <f>'7.  Persistence Report'!P63+'7.  Persistence Report'!P69</f>
        <v>0.38081888977104916</v>
      </c>
      <c r="S157" s="758">
        <f>'7.  Persistence Report'!Q63+'7.  Persistence Report'!Q69</f>
        <v>0.38081888977104916</v>
      </c>
      <c r="T157" s="758">
        <f>'7.  Persistence Report'!R63+'7.  Persistence Report'!R69</f>
        <v>0.38081888977104916</v>
      </c>
      <c r="U157" s="758">
        <f>'7.  Persistence Report'!S63+'7.  Persistence Report'!S69</f>
        <v>0.38081888977104916</v>
      </c>
      <c r="V157" s="758">
        <f>'7.  Persistence Report'!T63+'7.  Persistence Report'!T69</f>
        <v>0.38081888977104916</v>
      </c>
      <c r="W157" s="758">
        <f>'7.  Persistence Report'!U63+'7.  Persistence Report'!U69</f>
        <v>0.38081888977104916</v>
      </c>
      <c r="X157" s="758">
        <f>'7.  Persistence Report'!V63+'7.  Persistence Report'!V69</f>
        <v>0.38081888977104916</v>
      </c>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f>'7.  Persistence Report'!AR42</f>
        <v>3173.2748452981864</v>
      </c>
      <c r="E159" s="295">
        <f>'7.  Persistence Report'!AS42</f>
        <v>3173.2748452981864</v>
      </c>
      <c r="F159" s="295">
        <f>'7.  Persistence Report'!AT42</f>
        <v>3173.2748452981864</v>
      </c>
      <c r="G159" s="295">
        <f>'7.  Persistence Report'!AU42</f>
        <v>3173.2748452981864</v>
      </c>
      <c r="H159" s="295">
        <f>'7.  Persistence Report'!AV42</f>
        <v>3125.601184199867</v>
      </c>
      <c r="I159" s="295">
        <f>'7.  Persistence Report'!AW42</f>
        <v>3125.601184199867</v>
      </c>
      <c r="J159" s="295">
        <f>'7.  Persistence Report'!AX42</f>
        <v>1471.8349724135282</v>
      </c>
      <c r="K159" s="295">
        <f>'7.  Persistence Report'!AY42</f>
        <v>1463.7118705835276</v>
      </c>
      <c r="L159" s="295">
        <f>'7.  Persistence Report'!AZ42</f>
        <v>1463.7118705835276</v>
      </c>
      <c r="M159" s="295">
        <f>'7.  Persistence Report'!BA42</f>
        <v>1463.7118705835276</v>
      </c>
      <c r="N159" s="291"/>
      <c r="O159" s="295">
        <f>'7.  Persistence Report'!M42</f>
        <v>0.52293731171628843</v>
      </c>
      <c r="P159" s="295">
        <f>'7.  Persistence Report'!N42</f>
        <v>0.52293731171628843</v>
      </c>
      <c r="Q159" s="295">
        <f>'7.  Persistence Report'!O42</f>
        <v>0.52293731171628843</v>
      </c>
      <c r="R159" s="295">
        <f>'7.  Persistence Report'!P42</f>
        <v>0.52293731171628843</v>
      </c>
      <c r="S159" s="295">
        <f>'7.  Persistence Report'!Q42</f>
        <v>0.52072988056522629</v>
      </c>
      <c r="T159" s="295">
        <f>'7.  Persistence Report'!R42</f>
        <v>0.52072988056522629</v>
      </c>
      <c r="U159" s="295">
        <f>'7.  Persistence Report'!S42</f>
        <v>0.44415562617888155</v>
      </c>
      <c r="V159" s="295">
        <f>'7.  Persistence Report'!T42</f>
        <v>0.44322833144942936</v>
      </c>
      <c r="W159" s="295">
        <f>'7.  Persistence Report'!U42</f>
        <v>0.44322833144942936</v>
      </c>
      <c r="X159" s="295">
        <f>'7.  Persistence Report'!V42</f>
        <v>0.44322833144942936</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f>'7.  Persistence Report'!AR41</f>
        <v>60782.077385871133</v>
      </c>
      <c r="E162" s="295">
        <f>'7.  Persistence Report'!AS41</f>
        <v>60782.077385871133</v>
      </c>
      <c r="F162" s="295">
        <f>'7.  Persistence Report'!AT41</f>
        <v>60782.077385871133</v>
      </c>
      <c r="G162" s="295">
        <f>'7.  Persistence Report'!AU41</f>
        <v>60782.077385871133</v>
      </c>
      <c r="H162" s="295">
        <f>'7.  Persistence Report'!AV41</f>
        <v>54639.220884401075</v>
      </c>
      <c r="I162" s="295">
        <f>'7.  Persistence Report'!AW41</f>
        <v>44429.490926237013</v>
      </c>
      <c r="J162" s="295">
        <f>'7.  Persistence Report'!AX41</f>
        <v>30305.46965529607</v>
      </c>
      <c r="K162" s="295">
        <f>'7.  Persistence Report'!AY41</f>
        <v>30242.474171716469</v>
      </c>
      <c r="L162" s="295">
        <f>'7.  Persistence Report'!AZ41</f>
        <v>30242.474171716469</v>
      </c>
      <c r="M162" s="295">
        <f>'7.  Persistence Report'!BA41</f>
        <v>15360.875519854257</v>
      </c>
      <c r="N162" s="291"/>
      <c r="O162" s="295">
        <f>'7.  Persistence Report'!M41</f>
        <v>3.3588812669444712</v>
      </c>
      <c r="P162" s="295">
        <f>'7.  Persistence Report'!N41</f>
        <v>3.3588812669444712</v>
      </c>
      <c r="Q162" s="295">
        <f>'7.  Persistence Report'!O41</f>
        <v>3.3588812669444712</v>
      </c>
      <c r="R162" s="295">
        <f>'7.  Persistence Report'!P41</f>
        <v>3.3588812669444712</v>
      </c>
      <c r="S162" s="295">
        <f>'7.  Persistence Report'!Q41</f>
        <v>3.0744488888671078</v>
      </c>
      <c r="T162" s="295">
        <f>'7.  Persistence Report'!R41</f>
        <v>2.6017082720492883</v>
      </c>
      <c r="U162" s="295">
        <f>'7.  Persistence Report'!S41</f>
        <v>1.947724419887414</v>
      </c>
      <c r="V162" s="295">
        <f>'7.  Persistence Report'!T41</f>
        <v>1.9405331546386015</v>
      </c>
      <c r="W162" s="295">
        <f>'7.  Persistence Report'!U41</f>
        <v>1.9405331546386015</v>
      </c>
      <c r="X162" s="295">
        <f>'7.  Persistence Report'!V41</f>
        <v>1.2514712348087818</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f>'7.  Persistence Report'!AR38</f>
        <v>930251.36785126047</v>
      </c>
      <c r="E178" s="295">
        <f>'7.  Persistence Report'!AS38</f>
        <v>930251.36785126047</v>
      </c>
      <c r="F178" s="295">
        <f>'7.  Persistence Report'!AT38</f>
        <v>930251.36785126047</v>
      </c>
      <c r="G178" s="295">
        <f>'7.  Persistence Report'!AU38</f>
        <v>929371.75737451366</v>
      </c>
      <c r="H178" s="295">
        <f>'7.  Persistence Report'!AV38</f>
        <v>929371.75737451366</v>
      </c>
      <c r="I178" s="295">
        <f>'7.  Persistence Report'!AW38</f>
        <v>908485.687330905</v>
      </c>
      <c r="J178" s="295">
        <f>'7.  Persistence Report'!AX38</f>
        <v>908199.06400233775</v>
      </c>
      <c r="K178" s="295">
        <f>'7.  Persistence Report'!AY38</f>
        <v>908199.06400233775</v>
      </c>
      <c r="L178" s="295">
        <f>'7.  Persistence Report'!AZ38</f>
        <v>900980.37619924732</v>
      </c>
      <c r="M178" s="295">
        <f>'7.  Persistence Report'!BA38</f>
        <v>897115.29565569304</v>
      </c>
      <c r="N178" s="295">
        <v>12</v>
      </c>
      <c r="O178" s="295">
        <f>'7.  Persistence Report'!M38</f>
        <v>163.65809847868829</v>
      </c>
      <c r="P178" s="295">
        <f>'7.  Persistence Report'!N38</f>
        <v>163.65809847868829</v>
      </c>
      <c r="Q178" s="295">
        <f>'7.  Persistence Report'!O38</f>
        <v>163.65809847868829</v>
      </c>
      <c r="R178" s="295">
        <f>'7.  Persistence Report'!P38</f>
        <v>163.39218067888342</v>
      </c>
      <c r="S178" s="295">
        <f>'7.  Persistence Report'!Q38</f>
        <v>163.39218067888342</v>
      </c>
      <c r="T178" s="295">
        <f>'7.  Persistence Report'!R38</f>
        <v>157.0780473898995</v>
      </c>
      <c r="U178" s="295">
        <f>'7.  Persistence Report'!S38</f>
        <v>156.97867109558956</v>
      </c>
      <c r="V178" s="295">
        <f>'7.  Persistence Report'!T38</f>
        <v>156.97867109558956</v>
      </c>
      <c r="W178" s="295">
        <f>'7.  Persistence Report'!U38</f>
        <v>154.79636696345224</v>
      </c>
      <c r="X178" s="295">
        <f>'7.  Persistence Report'!V38</f>
        <v>153.45628978429272</v>
      </c>
      <c r="Y178" s="467"/>
      <c r="Z178" s="469">
        <v>0.4</v>
      </c>
      <c r="AA178" s="469">
        <v>0.6</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295">
        <f>'7.  Persistence Report'!AR72</f>
        <v>0</v>
      </c>
      <c r="E179" s="295">
        <f>'7.  Persistence Report'!AS72</f>
        <v>0</v>
      </c>
      <c r="F179" s="295">
        <f>'7.  Persistence Report'!AT72</f>
        <v>0</v>
      </c>
      <c r="G179" s="295">
        <f>'7.  Persistence Report'!AU72</f>
        <v>0</v>
      </c>
      <c r="H179" s="295">
        <f>'7.  Persistence Report'!AV72</f>
        <v>0</v>
      </c>
      <c r="I179" s="295">
        <f>'7.  Persistence Report'!AW72</f>
        <v>0</v>
      </c>
      <c r="J179" s="295">
        <f>'7.  Persistence Report'!AX72</f>
        <v>0</v>
      </c>
      <c r="K179" s="295">
        <f>'7.  Persistence Report'!AY72</f>
        <v>0</v>
      </c>
      <c r="L179" s="295">
        <f>'7.  Persistence Report'!AZ72</f>
        <v>0</v>
      </c>
      <c r="M179" s="295">
        <f>'7.  Persistence Report'!BA72</f>
        <v>0</v>
      </c>
      <c r="N179" s="295">
        <f>N178</f>
        <v>12</v>
      </c>
      <c r="O179" s="295">
        <f>'7.  Persistence Report'!M72</f>
        <v>0</v>
      </c>
      <c r="P179" s="295">
        <f>'7.  Persistence Report'!N72</f>
        <v>0</v>
      </c>
      <c r="Q179" s="295">
        <f>'7.  Persistence Report'!O72</f>
        <v>0</v>
      </c>
      <c r="R179" s="295">
        <f>'7.  Persistence Report'!P72</f>
        <v>0</v>
      </c>
      <c r="S179" s="295">
        <f>'7.  Persistence Report'!Q72</f>
        <v>0</v>
      </c>
      <c r="T179" s="295">
        <f>'7.  Persistence Report'!R72</f>
        <v>0</v>
      </c>
      <c r="U179" s="295">
        <f>'7.  Persistence Report'!S72</f>
        <v>0</v>
      </c>
      <c r="V179" s="295">
        <f>'7.  Persistence Report'!T72</f>
        <v>0</v>
      </c>
      <c r="W179" s="295">
        <f>'7.  Persistence Report'!U72</f>
        <v>0</v>
      </c>
      <c r="X179" s="295">
        <f>'7.  Persistence Report'!V72</f>
        <v>0</v>
      </c>
      <c r="Y179" s="411">
        <f>Y178</f>
        <v>0</v>
      </c>
      <c r="Z179" s="411">
        <f>Z178</f>
        <v>0.4</v>
      </c>
      <c r="AA179" s="411">
        <f t="shared" ref="AA179:AL179" si="46">AA178</f>
        <v>0.6</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f>'7.  Persistence Report'!AR37</f>
        <v>108872.85531537456</v>
      </c>
      <c r="E181" s="295">
        <f>'7.  Persistence Report'!AS37</f>
        <v>108872.8553153746</v>
      </c>
      <c r="F181" s="295">
        <f>'7.  Persistence Report'!AT37</f>
        <v>108872.8553153746</v>
      </c>
      <c r="G181" s="295">
        <f>'7.  Persistence Report'!AU37</f>
        <v>62967.974080352789</v>
      </c>
      <c r="H181" s="295">
        <f>'7.  Persistence Report'!AV37</f>
        <v>62967.974080352789</v>
      </c>
      <c r="I181" s="295">
        <f>'7.  Persistence Report'!AW37</f>
        <v>6441.5081992194582</v>
      </c>
      <c r="J181" s="295">
        <f>'7.  Persistence Report'!AX37</f>
        <v>6441.5081992194582</v>
      </c>
      <c r="K181" s="295">
        <f>'7.  Persistence Report'!AY37</f>
        <v>6441.5081992194582</v>
      </c>
      <c r="L181" s="295">
        <f>'7.  Persistence Report'!AZ37</f>
        <v>6441.5081992194582</v>
      </c>
      <c r="M181" s="295">
        <f>'7.  Persistence Report'!BA37</f>
        <v>6441.5081992194582</v>
      </c>
      <c r="N181" s="295">
        <v>12</v>
      </c>
      <c r="O181" s="295">
        <f>'7.  Persistence Report'!M37</f>
        <v>29.559985862400239</v>
      </c>
      <c r="P181" s="295">
        <f>'7.  Persistence Report'!N37</f>
        <v>29.559985862400239</v>
      </c>
      <c r="Q181" s="295">
        <f>'7.  Persistence Report'!O37</f>
        <v>29.559985862400239</v>
      </c>
      <c r="R181" s="295">
        <f>'7.  Persistence Report'!P37</f>
        <v>19.136799264286829</v>
      </c>
      <c r="S181" s="295">
        <f>'7.  Persistence Report'!Q37</f>
        <v>19.136799264286829</v>
      </c>
      <c r="T181" s="295">
        <f>'7.  Persistence Report'!R37</f>
        <v>1.9673672521030952</v>
      </c>
      <c r="U181" s="295">
        <f>'7.  Persistence Report'!S37</f>
        <v>1.9673672521030952</v>
      </c>
      <c r="V181" s="295">
        <f>'7.  Persistence Report'!T37</f>
        <v>1.9673672521030952</v>
      </c>
      <c r="W181" s="295">
        <f>'7.  Persistence Report'!U37</f>
        <v>1.9673672521030952</v>
      </c>
      <c r="X181" s="295">
        <f>'7.  Persistence Report'!V37</f>
        <v>1.9673672521030952</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90"/>
      <c r="Q218" s="290"/>
      <c r="R218" s="290"/>
      <c r="S218" s="290"/>
      <c r="T218" s="290"/>
      <c r="U218" s="290"/>
      <c r="V218" s="290"/>
      <c r="W218" s="290"/>
      <c r="X218" s="290"/>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488</v>
      </c>
      <c r="C222" s="289"/>
      <c r="D222" s="290"/>
      <c r="E222" s="290"/>
      <c r="F222" s="290"/>
      <c r="G222" s="290"/>
      <c r="H222" s="290"/>
      <c r="I222" s="290"/>
      <c r="J222" s="290"/>
      <c r="K222" s="290"/>
      <c r="L222" s="290"/>
      <c r="M222" s="290"/>
      <c r="N222" s="290"/>
      <c r="O222" s="290"/>
      <c r="P222" s="290"/>
      <c r="Q222" s="290"/>
      <c r="R222" s="290"/>
      <c r="S222" s="290"/>
      <c r="T222" s="290"/>
      <c r="U222" s="290"/>
      <c r="V222" s="290"/>
      <c r="W222" s="290"/>
      <c r="X222" s="290"/>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90"/>
      <c r="F229" s="290"/>
      <c r="G229" s="290"/>
      <c r="H229" s="290"/>
      <c r="I229" s="290"/>
      <c r="J229" s="290"/>
      <c r="K229" s="290"/>
      <c r="L229" s="290"/>
      <c r="M229" s="290"/>
      <c r="N229" s="291"/>
      <c r="O229" s="290"/>
      <c r="P229" s="290"/>
      <c r="Q229" s="290"/>
      <c r="R229" s="290"/>
      <c r="S229" s="290"/>
      <c r="T229" s="290"/>
      <c r="U229" s="290"/>
      <c r="V229" s="290"/>
      <c r="W229" s="290"/>
      <c r="X229" s="290"/>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f>'7.  Persistence Report'!AR45</f>
        <v>248.46581983118341</v>
      </c>
      <c r="E233" s="295">
        <f>'7.  Persistence Report'!AS45</f>
        <v>248.46581983118341</v>
      </c>
      <c r="F233" s="295">
        <f>'7.  Persistence Report'!AT45</f>
        <v>248.46581983118341</v>
      </c>
      <c r="G233" s="295">
        <f>'7.  Persistence Report'!AU45</f>
        <v>248.46581983118341</v>
      </c>
      <c r="H233" s="295">
        <f>'7.  Persistence Report'!AV45</f>
        <v>248.46581983118341</v>
      </c>
      <c r="I233" s="295">
        <f>'7.  Persistence Report'!AW45</f>
        <v>248.46581983118341</v>
      </c>
      <c r="J233" s="295">
        <f>'7.  Persistence Report'!AX45</f>
        <v>248.46581983118341</v>
      </c>
      <c r="K233" s="295">
        <f>'7.  Persistence Report'!AY45</f>
        <v>248.46581983118341</v>
      </c>
      <c r="L233" s="295">
        <f>'7.  Persistence Report'!AZ45</f>
        <v>248.46581983118341</v>
      </c>
      <c r="M233" s="295">
        <f>'7.  Persistence Report'!BA45</f>
        <v>248.46581983118341</v>
      </c>
      <c r="N233" s="295">
        <v>12</v>
      </c>
      <c r="O233" s="758">
        <f>'7.  Persistence Report'!M45</f>
        <v>0.2564580044567995</v>
      </c>
      <c r="P233" s="758">
        <f>'7.  Persistence Report'!N45</f>
        <v>0.2564580044567995</v>
      </c>
      <c r="Q233" s="758">
        <f>'7.  Persistence Report'!O45</f>
        <v>0.2564580044567995</v>
      </c>
      <c r="R233" s="758">
        <f>'7.  Persistence Report'!P45</f>
        <v>0.2564580044567995</v>
      </c>
      <c r="S233" s="758">
        <f>'7.  Persistence Report'!Q45</f>
        <v>0.2564580044567995</v>
      </c>
      <c r="T233" s="758">
        <f>'7.  Persistence Report'!R45</f>
        <v>0.2564580044567995</v>
      </c>
      <c r="U233" s="758">
        <f>'7.  Persistence Report'!S45</f>
        <v>0.2564580044567995</v>
      </c>
      <c r="V233" s="758">
        <f>'7.  Persistence Report'!T45</f>
        <v>0.2564580044567995</v>
      </c>
      <c r="W233" s="758">
        <f>'7.  Persistence Report'!U45</f>
        <v>0.2564580044567995</v>
      </c>
      <c r="X233" s="758">
        <f>'7.  Persistence Report'!V45</f>
        <v>0.2564580044567995</v>
      </c>
      <c r="Y233" s="426"/>
      <c r="Z233" s="415"/>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1</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1192319.5334508314</v>
      </c>
      <c r="E255" s="329"/>
      <c r="F255" s="329"/>
      <c r="G255" s="329"/>
      <c r="H255" s="329"/>
      <c r="I255" s="329"/>
      <c r="J255" s="329"/>
      <c r="K255" s="329"/>
      <c r="L255" s="329"/>
      <c r="M255" s="329"/>
      <c r="N255" s="329"/>
      <c r="O255" s="329">
        <f>SUM(O150:O253)</f>
        <v>246.44515400014123</v>
      </c>
      <c r="P255" s="329"/>
      <c r="Q255" s="329"/>
      <c r="R255" s="329"/>
      <c r="S255" s="329"/>
      <c r="T255" s="329"/>
      <c r="U255" s="329"/>
      <c r="V255" s="329"/>
      <c r="W255" s="329"/>
      <c r="X255" s="329"/>
      <c r="Y255" s="329">
        <f>IF(Y149="kWh",SUMPRODUCT(D150:D253,Y150:Y253))</f>
        <v>152946.84446436507</v>
      </c>
      <c r="Z255" s="329">
        <f>IF(Z149="kWh",SUMPRODUCT(D150:D253,Z150:Z253))</f>
        <v>480973.40245587879</v>
      </c>
      <c r="AA255" s="329">
        <f>IF(AA149="kW",SUMPRODUCT(N150:N253,O150:O253,AA150:AA253),SUMPRODUCT(D150:D253,AA150:AA253))</f>
        <v>1181.4158051000372</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7.9000000000000008E-3</v>
      </c>
      <c r="Z258" s="341">
        <f>HLOOKUP(Z$20,'3.  Distribution Rates'!$C$122:$P$133,4,FALSE)</f>
        <v>1.6999999999999999E-3</v>
      </c>
      <c r="AA258" s="341">
        <f>HLOOKUP(AA$20,'3.  Distribution Rates'!$C$122:$P$133,4,FALSE)</f>
        <v>2.8308</v>
      </c>
      <c r="AB258" s="341">
        <f>HLOOKUP(AB$20,'3.  Distribution Rates'!$C$122:$P$133,4,FALSE)</f>
        <v>0.75080000000000002</v>
      </c>
      <c r="AC258" s="341">
        <f>HLOOKUP(AC$20,'3.  Distribution Rates'!$C$122:$P$133,4,FALSE)</f>
        <v>9.74E-2</v>
      </c>
      <c r="AD258" s="341">
        <f>HLOOKUP(AD$20,'3.  Distribution Rates'!$C$122:$P$133,4,FALSE)</f>
        <v>1.6999999999999999E-3</v>
      </c>
      <c r="AE258" s="341">
        <f>HLOOKUP(AE$20,'3.  Distribution Rates'!$C$122:$P$133,4,FALSE)</f>
        <v>2.8308</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2045.4931197576791</v>
      </c>
      <c r="Z259" s="378">
        <f t="shared" si="70"/>
        <v>335.7667731833352</v>
      </c>
      <c r="AA259" s="378">
        <f t="shared" si="70"/>
        <v>507.64293617587197</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2888.9028291168861</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1208.2800712684841</v>
      </c>
      <c r="Z260" s="378">
        <f t="shared" si="71"/>
        <v>817.65478417499389</v>
      </c>
      <c r="AA260" s="379">
        <f t="shared" si="71"/>
        <v>3344.3518610771853</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5370.2867165206635</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3253.7731910261632</v>
      </c>
      <c r="Z261" s="346">
        <f t="shared" ref="Z261:AE261" si="73">SUM(Z259:Z260)</f>
        <v>1153.4215573583292</v>
      </c>
      <c r="AA261" s="346">
        <f t="shared" si="73"/>
        <v>3851.9947972530572</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8259.1895456375496</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8259.1895456375496</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152946.84446436507</v>
      </c>
      <c r="Z265" s="291">
        <f>SUMPRODUCT(E150:E253,Z150:Z253)</f>
        <v>480973.40245587885</v>
      </c>
      <c r="AA265" s="291">
        <f>IF(AA149="kW",SUMPRODUCT(N150:N253,P150:P253,AA150:AA253),SUMPRODUCT(E150:E253,AA150:AA253))</f>
        <v>1181.4158051000372</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152946.84446436507</v>
      </c>
      <c r="Z266" s="291">
        <f>SUMPRODUCT(F150:F253,Z150:Z253)</f>
        <v>480973.40245587885</v>
      </c>
      <c r="AA266" s="291">
        <f>IF(AA149="kW",SUMPRODUCT(N150:N253,Q150:Q253,AA150:AA253),SUMPRODUCT(F150:F253,AA150:AA253))</f>
        <v>1181.4158051000372</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152942.52985596308</v>
      </c>
      <c r="Z267" s="291">
        <f>SUMPRODUCT(G150:G253,Z150:Z253)</f>
        <v>434716.67703015829</v>
      </c>
      <c r="AA267" s="291">
        <f>IF(AA149="kW",SUMPRODUCT(N150:N253,R150:R253,AA150:AA253),SUMPRODUCT(G150:G253,AA150:AA253))</f>
        <v>1179.5011969414422</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141678.15057594108</v>
      </c>
      <c r="Z268" s="291">
        <f>SUMPRODUCT(H150:H253,Z150:Z253)</f>
        <v>434716.67703015829</v>
      </c>
      <c r="AA268" s="291">
        <f>IF(AA149="kW",SUMPRODUCT(N150:N253,S150:S253,AA150:AA253),SUMPRODUCT(H150:H253,AA150:AA253))</f>
        <v>1179.5011969414422</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125048.33536795291</v>
      </c>
      <c r="Z269" s="291">
        <f>SUMPRODUCT(I150:I253,Z150:Z253)</f>
        <v>369835.7831315815</v>
      </c>
      <c r="AA269" s="291">
        <f>IF(AA149="kW",SUMPRODUCT(N150:N253,T150:T253,AA150:AA253),SUMPRODUCT(I150:I253,AA150:AA253))</f>
        <v>1134.0394372607579</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109270.54788522563</v>
      </c>
      <c r="Z270" s="291">
        <f>SUMPRODUCT(J150:J253,Z150:Z253)</f>
        <v>369721.13380015461</v>
      </c>
      <c r="AA270" s="291">
        <f>IF(AA149="kW",SUMPRODUCT(N150:N253,U150:U253,AA150:AA253),SUMPRODUCT(J150:J253,AA150:AA253))</f>
        <v>1133.3239279417264</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109199.42929981604</v>
      </c>
      <c r="Z271" s="291">
        <f>SUMPRODUCT(K150:K253,Z150:Z253)</f>
        <v>369721.13380015461</v>
      </c>
      <c r="AA271" s="291">
        <f>IF(AA149="kW",SUMPRODUCT(N150:N253,V150:V253,AA150:AA253),SUMPRODUCT(K150:K253,AA150:AA253))</f>
        <v>1133.3239279417264</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109199.42929981604</v>
      </c>
      <c r="Z272" s="326">
        <f>SUMPRODUCT(L150:L253,Z150:Z253)</f>
        <v>366833.65867891844</v>
      </c>
      <c r="AA272" s="326">
        <f>IF(AA149="kW",SUMPRODUCT(N150:N253,W150:W253,AA150:AA253),SUMPRODUCT(L150:L253,AA150:AA253))</f>
        <v>1117.6113381903378</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582</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957" t="s">
        <v>211</v>
      </c>
      <c r="C276" s="959" t="s">
        <v>33</v>
      </c>
      <c r="D276" s="284" t="s">
        <v>422</v>
      </c>
      <c r="E276" s="961" t="s">
        <v>209</v>
      </c>
      <c r="F276" s="962"/>
      <c r="G276" s="962"/>
      <c r="H276" s="962"/>
      <c r="I276" s="962"/>
      <c r="J276" s="962"/>
      <c r="K276" s="962"/>
      <c r="L276" s="962"/>
      <c r="M276" s="963"/>
      <c r="N276" s="964" t="s">
        <v>213</v>
      </c>
      <c r="O276" s="284" t="s">
        <v>423</v>
      </c>
      <c r="P276" s="961" t="s">
        <v>212</v>
      </c>
      <c r="Q276" s="962"/>
      <c r="R276" s="962"/>
      <c r="S276" s="962"/>
      <c r="T276" s="962"/>
      <c r="U276" s="962"/>
      <c r="V276" s="962"/>
      <c r="W276" s="962"/>
      <c r="X276" s="963"/>
      <c r="Y276" s="954" t="s">
        <v>243</v>
      </c>
      <c r="Z276" s="955"/>
      <c r="AA276" s="955"/>
      <c r="AB276" s="955"/>
      <c r="AC276" s="955"/>
      <c r="AD276" s="955"/>
      <c r="AE276" s="955"/>
      <c r="AF276" s="955"/>
      <c r="AG276" s="955"/>
      <c r="AH276" s="955"/>
      <c r="AI276" s="955"/>
      <c r="AJ276" s="955"/>
      <c r="AK276" s="955"/>
      <c r="AL276" s="955"/>
      <c r="AM276" s="956"/>
    </row>
    <row r="277" spans="1:39" ht="60.75" customHeight="1">
      <c r="B277" s="958"/>
      <c r="C277" s="960"/>
      <c r="D277" s="285">
        <v>2013</v>
      </c>
      <c r="E277" s="285">
        <v>2014</v>
      </c>
      <c r="F277" s="285">
        <v>2015</v>
      </c>
      <c r="G277" s="285">
        <v>2016</v>
      </c>
      <c r="H277" s="285">
        <v>2017</v>
      </c>
      <c r="I277" s="285">
        <v>2018</v>
      </c>
      <c r="J277" s="285">
        <v>2019</v>
      </c>
      <c r="K277" s="285">
        <v>2020</v>
      </c>
      <c r="L277" s="285">
        <v>2021</v>
      </c>
      <c r="M277" s="285">
        <v>2022</v>
      </c>
      <c r="N277" s="965"/>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Sentinel Lighting</v>
      </c>
      <c r="AC277" s="285" t="str">
        <f>'1.  LRAMVA Summary'!H52</f>
        <v>Street Lighting</v>
      </c>
      <c r="AD277" s="285" t="str">
        <f>'1.  LRAMVA Summary'!I52</f>
        <v>USL</v>
      </c>
      <c r="AE277" s="285" t="str">
        <f>'1.  LRAMVA Summary'!J52</f>
        <v>Embedded</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kWh</v>
      </c>
      <c r="AE278" s="291" t="str">
        <f>'1.  LRAMVA Summary'!J53</f>
        <v>kW</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f>'7.  Persistence Report'!AS59+'7.  Persistence Report'!AS68</f>
        <v>3688.5796784756039</v>
      </c>
      <c r="E279" s="295">
        <f>'7.  Persistence Report'!AT59+'7.  Persistence Report'!AT68</f>
        <v>3688.5796784756039</v>
      </c>
      <c r="F279" s="295">
        <f>'7.  Persistence Report'!AU59+'7.  Persistence Report'!AU68</f>
        <v>3688.5796784756039</v>
      </c>
      <c r="G279" s="295">
        <f>'7.  Persistence Report'!AV59+'7.  Persistence Report'!AV68</f>
        <v>3688.5796784756039</v>
      </c>
      <c r="H279" s="295">
        <f>'7.  Persistence Report'!AW59+'7.  Persistence Report'!AW68</f>
        <v>2897.9323924657697</v>
      </c>
      <c r="I279" s="295">
        <f>'7.  Persistence Report'!AX59+'7.  Persistence Report'!AX68</f>
        <v>0</v>
      </c>
      <c r="J279" s="295">
        <f>'7.  Persistence Report'!AY59+'7.  Persistence Report'!AY68</f>
        <v>0</v>
      </c>
      <c r="K279" s="295">
        <f>'7.  Persistence Report'!AZ59+'7.  Persistence Report'!AZ68</f>
        <v>0</v>
      </c>
      <c r="L279" s="295">
        <f>'7.  Persistence Report'!BA59+'7.  Persistence Report'!BA68</f>
        <v>0</v>
      </c>
      <c r="M279" s="295">
        <f>'7.  Persistence Report'!BB59+'7.  Persistence Report'!BB68</f>
        <v>0</v>
      </c>
      <c r="N279" s="291"/>
      <c r="O279" s="295">
        <f>'7.  Persistence Report'!N59+'7.  Persistence Report'!N68</f>
        <v>0.66080304868979378</v>
      </c>
      <c r="P279" s="295">
        <f>'7.  Persistence Report'!O59+'7.  Persistence Report'!O68</f>
        <v>0.66080304868979378</v>
      </c>
      <c r="Q279" s="295">
        <f>'7.  Persistence Report'!P59+'7.  Persistence Report'!P68</f>
        <v>0.66080304868979378</v>
      </c>
      <c r="R279" s="295">
        <f>'7.  Persistence Report'!Q59+'7.  Persistence Report'!Q68</f>
        <v>0.66080304868979378</v>
      </c>
      <c r="S279" s="295">
        <f>'7.  Persistence Report'!R59+'7.  Persistence Report'!R68</f>
        <v>0.42590564705987982</v>
      </c>
      <c r="T279" s="295">
        <f>'7.  Persistence Report'!S59+'7.  Persistence Report'!S68</f>
        <v>0</v>
      </c>
      <c r="U279" s="295">
        <f>'7.  Persistence Report'!T59+'7.  Persistence Report'!T68</f>
        <v>0</v>
      </c>
      <c r="V279" s="295">
        <f>'7.  Persistence Report'!U59+'7.  Persistence Report'!U68</f>
        <v>0</v>
      </c>
      <c r="W279" s="295">
        <f>'7.  Persistence Report'!V59+'7.  Persistence Report'!V68</f>
        <v>0</v>
      </c>
      <c r="X279" s="295">
        <f>'7.  Persistence Report'!W59+'7.  Persistence Report'!W68</f>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f>'7.  Persistence Report'!AS58</f>
        <v>2955.5190240000002</v>
      </c>
      <c r="E282" s="295">
        <f>'7.  Persistence Report'!AT58</f>
        <v>2955.5190240000002</v>
      </c>
      <c r="F282" s="295">
        <f>'7.  Persistence Report'!AU58</f>
        <v>2955.5190240000002</v>
      </c>
      <c r="G282" s="295">
        <f>'7.  Persistence Report'!AV58</f>
        <v>2955.5190240000002</v>
      </c>
      <c r="H282" s="295">
        <f>'7.  Persistence Report'!AW58</f>
        <v>0</v>
      </c>
      <c r="I282" s="295">
        <f>'7.  Persistence Report'!AX58</f>
        <v>0</v>
      </c>
      <c r="J282" s="295">
        <f>'7.  Persistence Report'!AY58</f>
        <v>0</v>
      </c>
      <c r="K282" s="295">
        <f>'7.  Persistence Report'!AZ58</f>
        <v>0</v>
      </c>
      <c r="L282" s="295">
        <f>'7.  Persistence Report'!BA58</f>
        <v>0</v>
      </c>
      <c r="M282" s="295">
        <f>'7.  Persistence Report'!BB58</f>
        <v>0</v>
      </c>
      <c r="N282" s="291"/>
      <c r="O282" s="295">
        <f>'7.  Persistence Report'!N58</f>
        <v>1.6575527919999999</v>
      </c>
      <c r="P282" s="295">
        <f>'7.  Persistence Report'!O58</f>
        <v>1.6575527919999999</v>
      </c>
      <c r="Q282" s="295">
        <f>'7.  Persistence Report'!P58</f>
        <v>1.6575527919999999</v>
      </c>
      <c r="R282" s="295">
        <f>'7.  Persistence Report'!Q58</f>
        <v>1.6575527919999999</v>
      </c>
      <c r="S282" s="295">
        <f>'7.  Persistence Report'!R58</f>
        <v>0</v>
      </c>
      <c r="T282" s="295">
        <f>'7.  Persistence Report'!S58</f>
        <v>0</v>
      </c>
      <c r="U282" s="295">
        <f>'7.  Persistence Report'!T58</f>
        <v>0</v>
      </c>
      <c r="V282" s="295">
        <f>'7.  Persistence Report'!U58</f>
        <v>0</v>
      </c>
      <c r="W282" s="295">
        <f>'7.  Persistence Report'!V58</f>
        <v>0</v>
      </c>
      <c r="X282" s="295">
        <f>'7.  Persistence Report'!W58</f>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f>'7.  Persistence Report'!AS62</f>
        <v>77964.856370788009</v>
      </c>
      <c r="E285" s="295">
        <f>'7.  Persistence Report'!AT62</f>
        <v>77964.856370788009</v>
      </c>
      <c r="F285" s="295">
        <f>'7.  Persistence Report'!AU62</f>
        <v>77964.856370788009</v>
      </c>
      <c r="G285" s="295">
        <f>'7.  Persistence Report'!AV62</f>
        <v>77964.856370788009</v>
      </c>
      <c r="H285" s="295">
        <f>'7.  Persistence Report'!AW62</f>
        <v>77964.856370788009</v>
      </c>
      <c r="I285" s="295">
        <f>'7.  Persistence Report'!AX62</f>
        <v>77964.856370788009</v>
      </c>
      <c r="J285" s="295">
        <f>'7.  Persistence Report'!AY62</f>
        <v>77964.856370788009</v>
      </c>
      <c r="K285" s="295">
        <f>'7.  Persistence Report'!AZ62</f>
        <v>77964.856370788009</v>
      </c>
      <c r="L285" s="295">
        <f>'7.  Persistence Report'!BA62</f>
        <v>77964.856370788009</v>
      </c>
      <c r="M285" s="295">
        <f>'7.  Persistence Report'!BB62</f>
        <v>77964.856370788009</v>
      </c>
      <c r="N285" s="291"/>
      <c r="O285" s="295">
        <f>'7.  Persistence Report'!N62</f>
        <v>48.069704780000002</v>
      </c>
      <c r="P285" s="295">
        <f>'7.  Persistence Report'!O62</f>
        <v>48.069704780000002</v>
      </c>
      <c r="Q285" s="295">
        <f>'7.  Persistence Report'!P62</f>
        <v>48.069704780000002</v>
      </c>
      <c r="R285" s="295">
        <f>'7.  Persistence Report'!Q62</f>
        <v>48.069704780000002</v>
      </c>
      <c r="S285" s="295">
        <f>'7.  Persistence Report'!R62</f>
        <v>48.069704780000002</v>
      </c>
      <c r="T285" s="295">
        <f>'7.  Persistence Report'!S62</f>
        <v>48.069704780000002</v>
      </c>
      <c r="U285" s="295">
        <f>'7.  Persistence Report'!T62</f>
        <v>48.069704780000002</v>
      </c>
      <c r="V285" s="295">
        <f>'7.  Persistence Report'!U62</f>
        <v>48.069704780000002</v>
      </c>
      <c r="W285" s="295">
        <f>'7.  Persistence Report'!V62</f>
        <v>48.069704780000002</v>
      </c>
      <c r="X285" s="295">
        <f>'7.  Persistence Report'!W62</f>
        <v>48.069704780000002</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f>'7.  Persistence Report'!AS84</f>
        <v>3494.0134673900002</v>
      </c>
      <c r="E286" s="295">
        <f>'7.  Persistence Report'!AT84</f>
        <v>3494.0134673900002</v>
      </c>
      <c r="F286" s="295">
        <f>'7.  Persistence Report'!AU84</f>
        <v>3494.0134673900002</v>
      </c>
      <c r="G286" s="295">
        <f>'7.  Persistence Report'!AV84</f>
        <v>3494.0134673900002</v>
      </c>
      <c r="H286" s="295">
        <f>'7.  Persistence Report'!AW84</f>
        <v>3494.0134673900002</v>
      </c>
      <c r="I286" s="295">
        <f>'7.  Persistence Report'!AX84</f>
        <v>3494.0134673900002</v>
      </c>
      <c r="J286" s="295">
        <f>'7.  Persistence Report'!AY84</f>
        <v>3494.0134673900002</v>
      </c>
      <c r="K286" s="295">
        <f>'7.  Persistence Report'!AZ84</f>
        <v>3494.0134673900002</v>
      </c>
      <c r="L286" s="295">
        <f>'7.  Persistence Report'!BA84</f>
        <v>3494.0134673900002</v>
      </c>
      <c r="M286" s="295">
        <f>'7.  Persistence Report'!BB84</f>
        <v>3494.0134673900002</v>
      </c>
      <c r="N286" s="468"/>
      <c r="O286" s="295">
        <f>'7.  Persistence Report'!N84</f>
        <v>2.0592516229999998</v>
      </c>
      <c r="P286" s="295">
        <f>'7.  Persistence Report'!O84</f>
        <v>2.0592516229999998</v>
      </c>
      <c r="Q286" s="295">
        <f>'7.  Persistence Report'!P84</f>
        <v>2.0592516229999998</v>
      </c>
      <c r="R286" s="295">
        <f>'7.  Persistence Report'!Q84</f>
        <v>2.0592516229999998</v>
      </c>
      <c r="S286" s="295">
        <f>'7.  Persistence Report'!R84</f>
        <v>2.0592516229999998</v>
      </c>
      <c r="T286" s="295">
        <f>'7.  Persistence Report'!S84</f>
        <v>2.0592516229999998</v>
      </c>
      <c r="U286" s="295">
        <f>'7.  Persistence Report'!T84</f>
        <v>2.0592516229999998</v>
      </c>
      <c r="V286" s="295">
        <f>'7.  Persistence Report'!U84</f>
        <v>2.0592516229999998</v>
      </c>
      <c r="W286" s="295">
        <f>'7.  Persistence Report'!V84</f>
        <v>2.0592516229999998</v>
      </c>
      <c r="X286" s="295">
        <f>'7.  Persistence Report'!W84</f>
        <v>2.0592516229999998</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f>'7.  Persistence Report'!AS57</f>
        <v>17492.644044917</v>
      </c>
      <c r="E288" s="295">
        <f>'7.  Persistence Report'!AT57</f>
        <v>17492.644044917</v>
      </c>
      <c r="F288" s="295">
        <f>'7.  Persistence Report'!AU57</f>
        <v>16818.549654685001</v>
      </c>
      <c r="G288" s="295">
        <f>'7.  Persistence Report'!AV57</f>
        <v>14248.782250316</v>
      </c>
      <c r="H288" s="295">
        <f>'7.  Persistence Report'!AW57</f>
        <v>14248.782250316</v>
      </c>
      <c r="I288" s="295">
        <f>'7.  Persistence Report'!AX57</f>
        <v>14248.782250316</v>
      </c>
      <c r="J288" s="295">
        <f>'7.  Persistence Report'!AY57</f>
        <v>14248.782250316</v>
      </c>
      <c r="K288" s="295">
        <f>'7.  Persistence Report'!AZ57</f>
        <v>14236.907385801</v>
      </c>
      <c r="L288" s="295">
        <f>'7.  Persistence Report'!BA57</f>
        <v>10352.62463767</v>
      </c>
      <c r="M288" s="295">
        <f>'7.  Persistence Report'!BB57</f>
        <v>10352.62463767</v>
      </c>
      <c r="N288" s="291"/>
      <c r="O288" s="295">
        <f>'7.  Persistence Report'!N57</f>
        <v>1.1724121430000001</v>
      </c>
      <c r="P288" s="295">
        <f>'7.  Persistence Report'!O57</f>
        <v>1.1724121430000001</v>
      </c>
      <c r="Q288" s="295">
        <f>'7.  Persistence Report'!P57</f>
        <v>1.130094317</v>
      </c>
      <c r="R288" s="295">
        <f>'7.  Persistence Report'!Q57</f>
        <v>0.96877126099999999</v>
      </c>
      <c r="S288" s="295">
        <f>'7.  Persistence Report'!R57</f>
        <v>0.96877126099999999</v>
      </c>
      <c r="T288" s="295">
        <f>'7.  Persistence Report'!S57</f>
        <v>0.96877126099999999</v>
      </c>
      <c r="U288" s="295">
        <f>'7.  Persistence Report'!T57</f>
        <v>0.96877126099999999</v>
      </c>
      <c r="V288" s="295">
        <f>'7.  Persistence Report'!U57</f>
        <v>0.96741568200000005</v>
      </c>
      <c r="W288" s="295">
        <f>'7.  Persistence Report'!V57</f>
        <v>0.72357090300000004</v>
      </c>
      <c r="X288" s="295">
        <f>'7.  Persistence Report'!W57</f>
        <v>0.72357090300000004</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f>'7.  Persistence Report'!AS81</f>
        <v>54</v>
      </c>
      <c r="E289" s="295">
        <f>'7.  Persistence Report'!AT81</f>
        <v>54</v>
      </c>
      <c r="F289" s="295">
        <f>'7.  Persistence Report'!AU81</f>
        <v>51</v>
      </c>
      <c r="G289" s="295">
        <f>'7.  Persistence Report'!AV81</f>
        <v>44</v>
      </c>
      <c r="H289" s="295">
        <f>'7.  Persistence Report'!AW81</f>
        <v>44</v>
      </c>
      <c r="I289" s="295">
        <f>'7.  Persistence Report'!AX81</f>
        <v>44</v>
      </c>
      <c r="J289" s="295">
        <f>'7.  Persistence Report'!AY81</f>
        <v>44</v>
      </c>
      <c r="K289" s="295">
        <f>'7.  Persistence Report'!AZ81</f>
        <v>44</v>
      </c>
      <c r="L289" s="295">
        <f>'7.  Persistence Report'!BA81</f>
        <v>37</v>
      </c>
      <c r="M289" s="295">
        <f>'7.  Persistence Report'!BB81</f>
        <v>37</v>
      </c>
      <c r="N289" s="468"/>
      <c r="O289" s="760">
        <f>'7.  Persistence Report'!N81</f>
        <v>4.0000000000000001E-3</v>
      </c>
      <c r="P289" s="760">
        <f>'7.  Persistence Report'!O81</f>
        <v>4.0000000000000001E-3</v>
      </c>
      <c r="Q289" s="760">
        <f>'7.  Persistence Report'!P81</f>
        <v>4.0000000000000001E-3</v>
      </c>
      <c r="R289" s="760">
        <f>'7.  Persistence Report'!Q81</f>
        <v>3.0000000000000001E-3</v>
      </c>
      <c r="S289" s="760">
        <f>'7.  Persistence Report'!R81</f>
        <v>3.0000000000000001E-3</v>
      </c>
      <c r="T289" s="760">
        <f>'7.  Persistence Report'!S81</f>
        <v>3.0000000000000001E-3</v>
      </c>
      <c r="U289" s="760">
        <f>'7.  Persistence Report'!T81</f>
        <v>3.0000000000000001E-3</v>
      </c>
      <c r="V289" s="760">
        <f>'7.  Persistence Report'!U81</f>
        <v>3.0000000000000001E-3</v>
      </c>
      <c r="W289" s="760">
        <f>'7.  Persistence Report'!V81</f>
        <v>3.0000000000000001E-3</v>
      </c>
      <c r="X289" s="760">
        <f>'7.  Persistence Report'!W81</f>
        <v>3.0000000000000001E-3</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f>'7.  Persistence Report'!AS60</f>
        <v>38990.333879550002</v>
      </c>
      <c r="E291" s="295">
        <f>'7.  Persistence Report'!AT60</f>
        <v>38990.333879550002</v>
      </c>
      <c r="F291" s="295">
        <f>'7.  Persistence Report'!AU60</f>
        <v>36641.072382421</v>
      </c>
      <c r="G291" s="295">
        <f>'7.  Persistence Report'!AV60</f>
        <v>28623.639207274999</v>
      </c>
      <c r="H291" s="295">
        <f>'7.  Persistence Report'!AW60</f>
        <v>28623.639207274999</v>
      </c>
      <c r="I291" s="295">
        <f>'7.  Persistence Report'!AX60</f>
        <v>28623.639207274999</v>
      </c>
      <c r="J291" s="295">
        <f>'7.  Persistence Report'!AY60</f>
        <v>28623.639207274999</v>
      </c>
      <c r="K291" s="295">
        <f>'7.  Persistence Report'!AZ60</f>
        <v>28589.907708073999</v>
      </c>
      <c r="L291" s="295">
        <f>'7.  Persistence Report'!BA60</f>
        <v>24042.451333248999</v>
      </c>
      <c r="M291" s="295">
        <f>'7.  Persistence Report'!BB60</f>
        <v>24042.451333248999</v>
      </c>
      <c r="N291" s="291"/>
      <c r="O291" s="295">
        <f>'7.  Persistence Report'!N60</f>
        <v>2.6863671060000001</v>
      </c>
      <c r="P291" s="295">
        <f>'7.  Persistence Report'!O60</f>
        <v>2.6863671060000001</v>
      </c>
      <c r="Q291" s="295">
        <f>'7.  Persistence Report'!P60</f>
        <v>2.5388868150000001</v>
      </c>
      <c r="R291" s="295">
        <f>'7.  Persistence Report'!Q60</f>
        <v>2.0355740149999999</v>
      </c>
      <c r="S291" s="295">
        <f>'7.  Persistence Report'!R60</f>
        <v>2.0355740149999999</v>
      </c>
      <c r="T291" s="295">
        <f>'7.  Persistence Report'!S60</f>
        <v>2.0355740149999999</v>
      </c>
      <c r="U291" s="295">
        <f>'7.  Persistence Report'!T60</f>
        <v>2.0355740149999999</v>
      </c>
      <c r="V291" s="295">
        <f>'7.  Persistence Report'!U60</f>
        <v>2.031723387</v>
      </c>
      <c r="W291" s="295">
        <f>'7.  Persistence Report'!V60</f>
        <v>1.7462463580000001</v>
      </c>
      <c r="X291" s="295">
        <f>'7.  Persistence Report'!W60</f>
        <v>1.7462463580000001</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f>'7.  Persistence Report'!AS64</f>
        <v>5880.5435291399999</v>
      </c>
      <c r="E303" s="295">
        <f>'7.  Persistence Report'!AT64</f>
        <v>5880.5435291399999</v>
      </c>
      <c r="F303" s="295">
        <f>'7.  Persistence Report'!AU64</f>
        <v>5880.5435291399999</v>
      </c>
      <c r="G303" s="295">
        <f>'7.  Persistence Report'!AV64</f>
        <v>5880.5435291399999</v>
      </c>
      <c r="H303" s="295">
        <f>'7.  Persistence Report'!AW64</f>
        <v>5880.5435291399999</v>
      </c>
      <c r="I303" s="295">
        <f>'7.  Persistence Report'!AX64</f>
        <v>5880.5435291399999</v>
      </c>
      <c r="J303" s="295">
        <f>'7.  Persistence Report'!AY64</f>
        <v>5880.5435291399999</v>
      </c>
      <c r="K303" s="295">
        <f>'7.  Persistence Report'!AZ64</f>
        <v>5880.5435291399999</v>
      </c>
      <c r="L303" s="295">
        <f>'7.  Persistence Report'!BA64</f>
        <v>5880.5435291399999</v>
      </c>
      <c r="M303" s="295">
        <f>'7.  Persistence Report'!BB64</f>
        <v>5880.5435291399999</v>
      </c>
      <c r="N303" s="291"/>
      <c r="O303" s="759">
        <f>'7.  Persistence Report'!N64</f>
        <v>0.38527955000000003</v>
      </c>
      <c r="P303" s="759">
        <f>'7.  Persistence Report'!O64</f>
        <v>0.38527955000000003</v>
      </c>
      <c r="Q303" s="759">
        <f>'7.  Persistence Report'!P64</f>
        <v>0.38527955000000003</v>
      </c>
      <c r="R303" s="759">
        <f>'7.  Persistence Report'!Q64</f>
        <v>0.38527955000000003</v>
      </c>
      <c r="S303" s="759">
        <f>'7.  Persistence Report'!R64</f>
        <v>0.38527955000000003</v>
      </c>
      <c r="T303" s="759">
        <f>'7.  Persistence Report'!S64</f>
        <v>0.38527955000000003</v>
      </c>
      <c r="U303" s="759">
        <f>'7.  Persistence Report'!T64</f>
        <v>0.38527955000000003</v>
      </c>
      <c r="V303" s="759">
        <f>'7.  Persistence Report'!U64</f>
        <v>0.38527955000000003</v>
      </c>
      <c r="W303" s="759">
        <f>'7.  Persistence Report'!V64</f>
        <v>0.38527955000000003</v>
      </c>
      <c r="X303" s="759">
        <f>'7.  Persistence Report'!W64</f>
        <v>0.38527955000000003</v>
      </c>
      <c r="Y303" s="410">
        <v>1</v>
      </c>
      <c r="Z303" s="410"/>
      <c r="AA303" s="410"/>
      <c r="AB303" s="410"/>
      <c r="AC303" s="410"/>
      <c r="AD303" s="410"/>
      <c r="AE303" s="410"/>
      <c r="AF303" s="410"/>
      <c r="AG303" s="410"/>
      <c r="AH303" s="410"/>
      <c r="AI303" s="410"/>
      <c r="AJ303" s="410"/>
      <c r="AK303" s="410"/>
      <c r="AL303" s="410"/>
      <c r="AM303" s="296">
        <f>SUM(Y303:AL303)</f>
        <v>1</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1</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f>'7.  Persistence Report'!AS55</f>
        <v>318357.215505703</v>
      </c>
      <c r="E307" s="295">
        <f>'7.  Persistence Report'!AT55</f>
        <v>318357.215505703</v>
      </c>
      <c r="F307" s="295">
        <f>'7.  Persistence Report'!AU55</f>
        <v>318357.215505703</v>
      </c>
      <c r="G307" s="295">
        <f>'7.  Persistence Report'!AV55</f>
        <v>318357.215505703</v>
      </c>
      <c r="H307" s="295">
        <f>'7.  Persistence Report'!AW55</f>
        <v>295805.45246985101</v>
      </c>
      <c r="I307" s="295">
        <f>'7.  Persistence Report'!AX55</f>
        <v>285184.79192522803</v>
      </c>
      <c r="J307" s="295">
        <f>'7.  Persistence Report'!AY55</f>
        <v>285184.79192522803</v>
      </c>
      <c r="K307" s="295">
        <f>'7.  Persistence Report'!AZ55</f>
        <v>285184.79192522803</v>
      </c>
      <c r="L307" s="295">
        <f>'7.  Persistence Report'!BA55</f>
        <v>285184.79192522803</v>
      </c>
      <c r="M307" s="295">
        <f>'7.  Persistence Report'!BB55</f>
        <v>207762.77019701601</v>
      </c>
      <c r="N307" s="295">
        <v>12</v>
      </c>
      <c r="O307" s="295">
        <f>'7.  Persistence Report'!N55</f>
        <v>49.719287682000001</v>
      </c>
      <c r="P307" s="295">
        <f>'7.  Persistence Report'!O55</f>
        <v>49.719287682000001</v>
      </c>
      <c r="Q307" s="295">
        <f>'7.  Persistence Report'!P55</f>
        <v>49.719287682000001</v>
      </c>
      <c r="R307" s="295">
        <f>'7.  Persistence Report'!Q55</f>
        <v>49.719287682000001</v>
      </c>
      <c r="S307" s="295">
        <f>'7.  Persistence Report'!R55</f>
        <v>42.466001962</v>
      </c>
      <c r="T307" s="295">
        <f>'7.  Persistence Report'!S55</f>
        <v>41.010981504</v>
      </c>
      <c r="U307" s="295">
        <f>'7.  Persistence Report'!T55</f>
        <v>41.010981504</v>
      </c>
      <c r="V307" s="295">
        <f>'7.  Persistence Report'!U55</f>
        <v>41.010981504</v>
      </c>
      <c r="W307" s="295">
        <f>'7.  Persistence Report'!V55</f>
        <v>41.010981504</v>
      </c>
      <c r="X307" s="295">
        <f>'7.  Persistence Report'!W55</f>
        <v>30.404237694999999</v>
      </c>
      <c r="Y307" s="415"/>
      <c r="Z307" s="503">
        <v>0.4</v>
      </c>
      <c r="AA307" s="503">
        <v>0.6</v>
      </c>
      <c r="AB307" s="503"/>
      <c r="AC307" s="415"/>
      <c r="AD307" s="415"/>
      <c r="AE307" s="415"/>
      <c r="AF307" s="415"/>
      <c r="AG307" s="415"/>
      <c r="AH307" s="415"/>
      <c r="AI307" s="415"/>
      <c r="AJ307" s="415"/>
      <c r="AK307" s="415"/>
      <c r="AL307" s="415"/>
      <c r="AM307" s="296">
        <f>SUM(Y307:AL307)</f>
        <v>1</v>
      </c>
    </row>
    <row r="308" spans="1:39" ht="15" outlineLevel="1">
      <c r="B308" s="294" t="s">
        <v>249</v>
      </c>
      <c r="C308" s="291" t="s">
        <v>163</v>
      </c>
      <c r="D308" s="295">
        <f>'7.  Persistence Report'!AS73</f>
        <v>0</v>
      </c>
      <c r="E308" s="295">
        <f>'7.  Persistence Report'!AT73</f>
        <v>0</v>
      </c>
      <c r="F308" s="295">
        <f>'7.  Persistence Report'!AU73</f>
        <v>0</v>
      </c>
      <c r="G308" s="295">
        <f>'7.  Persistence Report'!AV73</f>
        <v>0</v>
      </c>
      <c r="H308" s="295">
        <f>'7.  Persistence Report'!AW73</f>
        <v>0</v>
      </c>
      <c r="I308" s="295">
        <f>'7.  Persistence Report'!AX73</f>
        <v>0</v>
      </c>
      <c r="J308" s="295">
        <f>'7.  Persistence Report'!AY73</f>
        <v>0</v>
      </c>
      <c r="K308" s="295">
        <f>'7.  Persistence Report'!AZ73</f>
        <v>0</v>
      </c>
      <c r="L308" s="295">
        <f>'7.  Persistence Report'!BA73</f>
        <v>0</v>
      </c>
      <c r="M308" s="295">
        <f>'7.  Persistence Report'!BB73</f>
        <v>0</v>
      </c>
      <c r="N308" s="295">
        <f>N307</f>
        <v>12</v>
      </c>
      <c r="O308" s="295">
        <f>'7.  Persistence Report'!N73</f>
        <v>0</v>
      </c>
      <c r="P308" s="295">
        <f>'7.  Persistence Report'!O73</f>
        <v>0</v>
      </c>
      <c r="Q308" s="295">
        <f>'7.  Persistence Report'!P73</f>
        <v>0</v>
      </c>
      <c r="R308" s="295">
        <f>'7.  Persistence Report'!Q73</f>
        <v>0</v>
      </c>
      <c r="S308" s="295">
        <f>'7.  Persistence Report'!R73</f>
        <v>0</v>
      </c>
      <c r="T308" s="295">
        <f>'7.  Persistence Report'!S73</f>
        <v>0</v>
      </c>
      <c r="U308" s="295">
        <f>'7.  Persistence Report'!T73</f>
        <v>0</v>
      </c>
      <c r="V308" s="295">
        <f>'7.  Persistence Report'!U73</f>
        <v>0</v>
      </c>
      <c r="W308" s="295">
        <f>'7.  Persistence Report'!V73</f>
        <v>0</v>
      </c>
      <c r="X308" s="295">
        <f>'7.  Persistence Report'!W73</f>
        <v>0</v>
      </c>
      <c r="Y308" s="411">
        <f>Y307</f>
        <v>0</v>
      </c>
      <c r="Z308" s="411">
        <f>Z307</f>
        <v>0.4</v>
      </c>
      <c r="AA308" s="411">
        <f t="shared" ref="AA308:AL308" si="86">AA307</f>
        <v>0.6</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f>'7.  Persistence Report'!AS56</f>
        <v>14385.349016691</v>
      </c>
      <c r="E310" s="295">
        <f>'7.  Persistence Report'!AT56</f>
        <v>14385.349016691</v>
      </c>
      <c r="F310" s="295">
        <f>'7.  Persistence Report'!AU56</f>
        <v>14385.349016691</v>
      </c>
      <c r="G310" s="295">
        <f>'7.  Persistence Report'!AV56</f>
        <v>14385.349016691</v>
      </c>
      <c r="H310" s="295">
        <f>'7.  Persistence Report'!AW56</f>
        <v>2980.9889227570002</v>
      </c>
      <c r="I310" s="295">
        <f>'7.  Persistence Report'!AX56</f>
        <v>2980.9889227570002</v>
      </c>
      <c r="J310" s="295">
        <f>'7.  Persistence Report'!AY56</f>
        <v>2980.9889227570002</v>
      </c>
      <c r="K310" s="295">
        <f>'7.  Persistence Report'!AZ56</f>
        <v>2980.9889227570002</v>
      </c>
      <c r="L310" s="295">
        <f>'7.  Persistence Report'!BA56</f>
        <v>2980.9889227570002</v>
      </c>
      <c r="M310" s="295">
        <f>'7.  Persistence Report'!BB56</f>
        <v>2980.9889227570002</v>
      </c>
      <c r="N310" s="295">
        <v>12</v>
      </c>
      <c r="O310" s="295">
        <f>'7.  Persistence Report'!N56</f>
        <v>4.5467608159999999</v>
      </c>
      <c r="P310" s="295">
        <f>'7.  Persistence Report'!O56</f>
        <v>4.5467608159999999</v>
      </c>
      <c r="Q310" s="295">
        <f>'7.  Persistence Report'!P56</f>
        <v>4.5467608159999999</v>
      </c>
      <c r="R310" s="295">
        <f>'7.  Persistence Report'!Q56</f>
        <v>4.5467608159999999</v>
      </c>
      <c r="S310" s="295">
        <f>'7.  Persistence Report'!R56</f>
        <v>0.91104355199999998</v>
      </c>
      <c r="T310" s="295">
        <f>'7.  Persistence Report'!S56</f>
        <v>0.91104355199999998</v>
      </c>
      <c r="U310" s="295">
        <f>'7.  Persistence Report'!T56</f>
        <v>0.91104355199999998</v>
      </c>
      <c r="V310" s="295">
        <f>'7.  Persistence Report'!U56</f>
        <v>0.91104355199999998</v>
      </c>
      <c r="W310" s="295">
        <f>'7.  Persistence Report'!V56</f>
        <v>0.91104355199999998</v>
      </c>
      <c r="X310" s="295">
        <f>'7.  Persistence Report'!W56</f>
        <v>0.91104355199999998</v>
      </c>
      <c r="Y310" s="415"/>
      <c r="Z310" s="503">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f>'7.  Persistence Report'!AS51</f>
        <v>48450.767796975</v>
      </c>
      <c r="E319" s="295">
        <f>'7.  Persistence Report'!AT51</f>
        <v>48450.767796975</v>
      </c>
      <c r="F319" s="295">
        <f>'7.  Persistence Report'!AU51</f>
        <v>48450.767796975</v>
      </c>
      <c r="G319" s="295">
        <f>'7.  Persistence Report'!AV51</f>
        <v>48450.767796975</v>
      </c>
      <c r="H319" s="295">
        <f>'7.  Persistence Report'!AW51</f>
        <v>0</v>
      </c>
      <c r="I319" s="295">
        <f>'7.  Persistence Report'!AX51</f>
        <v>0</v>
      </c>
      <c r="J319" s="295">
        <f>'7.  Persistence Report'!AY51</f>
        <v>0</v>
      </c>
      <c r="K319" s="295">
        <f>'7.  Persistence Report'!AZ51</f>
        <v>0</v>
      </c>
      <c r="L319" s="295">
        <f>'7.  Persistence Report'!BA51</f>
        <v>0</v>
      </c>
      <c r="M319" s="295">
        <f>'7.  Persistence Report'!BB51</f>
        <v>0</v>
      </c>
      <c r="N319" s="295">
        <v>12</v>
      </c>
      <c r="O319" s="295">
        <f>'7.  Persistence Report'!N51</f>
        <v>8.8126766229999998</v>
      </c>
      <c r="P319" s="295">
        <f>'7.  Persistence Report'!O51</f>
        <v>8.8126766229999998</v>
      </c>
      <c r="Q319" s="295">
        <f>'7.  Persistence Report'!P51</f>
        <v>8.8126766229999998</v>
      </c>
      <c r="R319" s="295">
        <f>'7.  Persistence Report'!Q51</f>
        <v>8.8126766229999998</v>
      </c>
      <c r="S319" s="295">
        <f>'7.  Persistence Report'!R51</f>
        <v>0</v>
      </c>
      <c r="T319" s="295">
        <f>'7.  Persistence Report'!S51</f>
        <v>0</v>
      </c>
      <c r="U319" s="295">
        <f>'7.  Persistence Report'!T51</f>
        <v>0</v>
      </c>
      <c r="V319" s="295">
        <f>'7.  Persistence Report'!U51</f>
        <v>0</v>
      </c>
      <c r="W319" s="295">
        <f>'7.  Persistence Report'!V51</f>
        <v>0</v>
      </c>
      <c r="X319" s="295">
        <f>'7.  Persistence Report'!W51</f>
        <v>0</v>
      </c>
      <c r="Y319" s="415"/>
      <c r="Z319" s="415"/>
      <c r="AA319" s="503">
        <v>1</v>
      </c>
      <c r="AB319" s="415"/>
      <c r="AC319" s="415"/>
      <c r="AD319" s="415"/>
      <c r="AE319" s="415"/>
      <c r="AF319" s="415"/>
      <c r="AG319" s="415"/>
      <c r="AH319" s="415"/>
      <c r="AI319" s="415"/>
      <c r="AJ319" s="415"/>
      <c r="AK319" s="415"/>
      <c r="AL319" s="415"/>
      <c r="AM319" s="296">
        <f>SUM(Y319:AL319)</f>
        <v>1</v>
      </c>
    </row>
    <row r="320" spans="1:39" ht="15" outlineLevel="1">
      <c r="B320" s="294" t="s">
        <v>249</v>
      </c>
      <c r="C320" s="291" t="s">
        <v>163</v>
      </c>
      <c r="D320" s="295">
        <f>'7.  Persistence Report'!AS71</f>
        <v>32.135094899999999</v>
      </c>
      <c r="E320" s="295">
        <f>'7.  Persistence Report'!AT71</f>
        <v>32.135094899999999</v>
      </c>
      <c r="F320" s="295">
        <f>'7.  Persistence Report'!AU71</f>
        <v>32.135094899999999</v>
      </c>
      <c r="G320" s="295">
        <f>'7.  Persistence Report'!AV71</f>
        <v>32.135094899999999</v>
      </c>
      <c r="H320" s="295">
        <f>'7.  Persistence Report'!AW71</f>
        <v>0</v>
      </c>
      <c r="I320" s="295">
        <f>'7.  Persistence Report'!AX71</f>
        <v>0</v>
      </c>
      <c r="J320" s="295">
        <f>'7.  Persistence Report'!AY71</f>
        <v>0</v>
      </c>
      <c r="K320" s="295">
        <f>'7.  Persistence Report'!AZ71</f>
        <v>0</v>
      </c>
      <c r="L320" s="295">
        <f>'7.  Persistence Report'!BA71</f>
        <v>0</v>
      </c>
      <c r="M320" s="295">
        <f>'7.  Persistence Report'!BB71</f>
        <v>0</v>
      </c>
      <c r="N320" s="295">
        <f>N319</f>
        <v>12</v>
      </c>
      <c r="O320" s="759">
        <f>'7.  Persistence Report'!N71</f>
        <v>5.8450300000000002E-3</v>
      </c>
      <c r="P320" s="759">
        <f>'7.  Persistence Report'!O71</f>
        <v>5.8450300000000002E-3</v>
      </c>
      <c r="Q320" s="759">
        <f>'7.  Persistence Report'!P71</f>
        <v>5.8450300000000002E-3</v>
      </c>
      <c r="R320" s="759">
        <f>'7.  Persistence Report'!Q71</f>
        <v>5.8450300000000002E-3</v>
      </c>
      <c r="S320" s="759">
        <f>'7.  Persistence Report'!R71</f>
        <v>0</v>
      </c>
      <c r="T320" s="759">
        <f>'7.  Persistence Report'!S71</f>
        <v>0</v>
      </c>
      <c r="U320" s="759">
        <f>'7.  Persistence Report'!T71</f>
        <v>0</v>
      </c>
      <c r="V320" s="759">
        <f>'7.  Persistence Report'!U71</f>
        <v>0</v>
      </c>
      <c r="W320" s="759">
        <f>'7.  Persistence Report'!V71</f>
        <v>0</v>
      </c>
      <c r="X320" s="759">
        <f>'7.  Persistence Report'!W71</f>
        <v>0</v>
      </c>
      <c r="Y320" s="411">
        <f>Y319</f>
        <v>0</v>
      </c>
      <c r="Z320" s="411">
        <f>Z319</f>
        <v>0</v>
      </c>
      <c r="AA320" s="411">
        <f t="shared" ref="AA320:AL320" si="90">AA319</f>
        <v>1</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f>'7.  Persistence Report'!AS61</f>
        <v>118699.46366882299</v>
      </c>
      <c r="E348" s="295">
        <f>'7.  Persistence Report'!AT61</f>
        <v>116306.767196655</v>
      </c>
      <c r="F348" s="295">
        <f>'7.  Persistence Report'!AU61</f>
        <v>116089.249588013</v>
      </c>
      <c r="G348" s="295">
        <f>'7.  Persistence Report'!AV61</f>
        <v>104150.005626678</v>
      </c>
      <c r="H348" s="295">
        <f>'7.  Persistence Report'!AW61</f>
        <v>98073.239574431995</v>
      </c>
      <c r="I348" s="295">
        <f>'7.  Persistence Report'!AX61</f>
        <v>92973.689212799</v>
      </c>
      <c r="J348" s="295">
        <f>'7.  Persistence Report'!AY61</f>
        <v>87201.093387604007</v>
      </c>
      <c r="K348" s="295">
        <f>'7.  Persistence Report'!AZ61</f>
        <v>86509.789058684997</v>
      </c>
      <c r="L348" s="295">
        <f>'7.  Persistence Report'!BA61</f>
        <v>35595.755317688003</v>
      </c>
      <c r="M348" s="295">
        <f>'7.  Persistence Report'!BB61</f>
        <v>35364.405876160003</v>
      </c>
      <c r="N348" s="291"/>
      <c r="O348" s="295">
        <f>'7.  Persistence Report'!N61</f>
        <v>10.081596047</v>
      </c>
      <c r="P348" s="295">
        <f>'7.  Persistence Report'!O61</f>
        <v>9.9573043620000004</v>
      </c>
      <c r="Q348" s="295">
        <f>'7.  Persistence Report'!P61</f>
        <v>9.9460051049999993</v>
      </c>
      <c r="R348" s="295">
        <f>'7.  Persistence Report'!Q61</f>
        <v>9.3258057430000001</v>
      </c>
      <c r="S348" s="295">
        <f>'7.  Persistence Report'!R61</f>
        <v>9.0564486009999996</v>
      </c>
      <c r="T348" s="295">
        <f>'7.  Persistence Report'!S61</f>
        <v>8.791545911</v>
      </c>
      <c r="U348" s="295">
        <f>'7.  Persistence Report'!T61</f>
        <v>8.4916810090000006</v>
      </c>
      <c r="V348" s="295">
        <f>'7.  Persistence Report'!U61</f>
        <v>8.4916810090000006</v>
      </c>
      <c r="W348" s="295">
        <f>'7.  Persistence Report'!V61</f>
        <v>5.8468860600000001</v>
      </c>
      <c r="X348" s="295">
        <f>'7.  Persistence Report'!W61</f>
        <v>5.5991722859999999</v>
      </c>
      <c r="Y348" s="41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488</v>
      </c>
      <c r="C351" s="289"/>
      <c r="D351" s="290"/>
      <c r="E351" s="290"/>
      <c r="F351" s="290"/>
      <c r="G351" s="290"/>
      <c r="H351" s="290"/>
      <c r="I351" s="290"/>
      <c r="J351" s="290"/>
      <c r="K351" s="290"/>
      <c r="L351" s="290"/>
      <c r="M351" s="290"/>
      <c r="N351" s="290"/>
      <c r="O351" s="290"/>
      <c r="P351" s="290"/>
      <c r="Q351" s="290"/>
      <c r="R351" s="290"/>
      <c r="S351" s="290"/>
      <c r="T351" s="290"/>
      <c r="U351" s="290"/>
      <c r="V351" s="290"/>
      <c r="W351" s="290"/>
      <c r="X351" s="290"/>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90"/>
      <c r="F358" s="290"/>
      <c r="G358" s="290"/>
      <c r="H358" s="290"/>
      <c r="I358" s="290"/>
      <c r="J358" s="290"/>
      <c r="K358" s="290"/>
      <c r="L358" s="290"/>
      <c r="M358" s="290"/>
      <c r="N358" s="291"/>
      <c r="O358" s="290"/>
      <c r="P358" s="290"/>
      <c r="Q358" s="290"/>
      <c r="R358" s="290"/>
      <c r="S358" s="290"/>
      <c r="T358" s="290"/>
      <c r="U358" s="290"/>
      <c r="V358" s="290"/>
      <c r="W358" s="290"/>
      <c r="X358" s="290"/>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650445.4210773526</v>
      </c>
      <c r="E384" s="329"/>
      <c r="F384" s="329"/>
      <c r="G384" s="329"/>
      <c r="H384" s="329"/>
      <c r="I384" s="329"/>
      <c r="J384" s="329"/>
      <c r="K384" s="329"/>
      <c r="L384" s="329"/>
      <c r="M384" s="329"/>
      <c r="N384" s="329"/>
      <c r="O384" s="329">
        <f>SUM(O279:O382)</f>
        <v>129.86153724068981</v>
      </c>
      <c r="P384" s="329"/>
      <c r="Q384" s="329"/>
      <c r="R384" s="329"/>
      <c r="S384" s="329"/>
      <c r="T384" s="329"/>
      <c r="U384" s="329"/>
      <c r="V384" s="329"/>
      <c r="W384" s="329"/>
      <c r="X384" s="329"/>
      <c r="Y384" s="329">
        <f>IF(Y278="kWh",SUMPRODUCT(D279:D382,Y279:Y382))</f>
        <v>269219.95366308361</v>
      </c>
      <c r="Z384" s="329">
        <f>IF(Z278="kWh",SUMPRODUCT(D279:D382,Z279:Z382))</f>
        <v>141728.2352189722</v>
      </c>
      <c r="AA384" s="329">
        <f>IF(AA278="kW",SUMPRODUCT(N279:N382,O279:O382,AA279:AA382),SUMPRODUCT(D279:D382,AA279:AA382))</f>
        <v>463.80113114639994</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758767</v>
      </c>
      <c r="Z385" s="328">
        <f>HLOOKUP(Z277,'2. LRAMVA Threshold'!$B$42:$Q$53,5,FALSE)</f>
        <v>257680</v>
      </c>
      <c r="AA385" s="328">
        <f>HLOOKUP(AA277,'2. LRAMVA Threshold'!$B$42:$Q$53,5,FALSE)</f>
        <v>1715</v>
      </c>
      <c r="AB385" s="328">
        <f>HLOOKUP(AB277,'2. LRAMVA Threshold'!$B$42:$Q$53,5,FALSE)</f>
        <v>46</v>
      </c>
      <c r="AC385" s="328">
        <f>HLOOKUP(AC277,'2. LRAMVA Threshold'!$B$42:$Q$53,5,FALSE)</f>
        <v>51</v>
      </c>
      <c r="AD385" s="328">
        <f>HLOOKUP(AD277,'2. LRAMVA Threshold'!$B$42:$Q$53,5,FALSE)</f>
        <v>1570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8.6E-3</v>
      </c>
      <c r="Z387" s="341">
        <f>HLOOKUP(Z$20,'3.  Distribution Rates'!$C$122:$P$133,5,FALSE)</f>
        <v>5.5999999999999999E-3</v>
      </c>
      <c r="AA387" s="341">
        <f>HLOOKUP(AA$20,'3.  Distribution Rates'!$C$122:$P$133,5,FALSE)</f>
        <v>2.1779000000000002</v>
      </c>
      <c r="AB387" s="341">
        <f>HLOOKUP(AB$20,'3.  Distribution Rates'!$C$122:$P$133,5,FALSE)</f>
        <v>4.9873000000000003</v>
      </c>
      <c r="AC387" s="341">
        <f>HLOOKUP(AC$20,'3.  Distribution Rates'!$C$122:$P$133,5,FALSE)</f>
        <v>9.7980999999999998</v>
      </c>
      <c r="AD387" s="341">
        <f>HLOOKUP(AD$20,'3.  Distribution Rates'!$C$122:$P$133,5,FALSE)</f>
        <v>2.0999999999999999E-3</v>
      </c>
      <c r="AE387" s="341">
        <f>HLOOKUP(AE$20,'3.  Distribution Rates'!$C$122:$P$133,5,FALSE)</f>
        <v>1.1889000000000001</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2226.7393455589922</v>
      </c>
      <c r="Z388" s="378">
        <f t="shared" si="110"/>
        <v>1106.055252839222</v>
      </c>
      <c r="AA388" s="378">
        <f t="shared" si="110"/>
        <v>390.55940041593601</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3723.3539988141506</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1315.3428623935397</v>
      </c>
      <c r="Z389" s="378">
        <f t="shared" si="111"/>
        <v>2693.4510537529213</v>
      </c>
      <c r="AA389" s="378">
        <f t="shared" si="111"/>
        <v>2573.0054819273714</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6581.799398073832</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2315.2916015025189</v>
      </c>
      <c r="Z390" s="378">
        <f t="shared" ref="Z390:AE390" si="112">Z384*Z387</f>
        <v>793.67811722624435</v>
      </c>
      <c r="AA390" s="378">
        <f t="shared" si="112"/>
        <v>1010.1124835237445</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4119.0822022525081</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5857.3738094550508</v>
      </c>
      <c r="Z391" s="346">
        <f>SUM(Z388:Z390)</f>
        <v>4593.1844238183876</v>
      </c>
      <c r="AA391" s="346">
        <f t="shared" ref="AA391:AE391" si="114">SUM(AA388:AA390)</f>
        <v>3973.6773658670518</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14424.235599140491</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6525.3962000000001</v>
      </c>
      <c r="Z392" s="347">
        <f t="shared" si="116"/>
        <v>1443.008</v>
      </c>
      <c r="AA392" s="347">
        <f t="shared" si="116"/>
        <v>3735.0985000000005</v>
      </c>
      <c r="AB392" s="347">
        <f t="shared" si="116"/>
        <v>229.41580000000002</v>
      </c>
      <c r="AC392" s="347">
        <f t="shared" si="116"/>
        <v>499.70310000000001</v>
      </c>
      <c r="AD392" s="347">
        <f t="shared" si="116"/>
        <v>3.2969999999999997</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12435.918600000003</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1988.3169991404884</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266827.25719091564</v>
      </c>
      <c r="Z395" s="291">
        <f>SUMPRODUCT(E279:E382,Z279:Z382)</f>
        <v>141728.2352189722</v>
      </c>
      <c r="AA395" s="291">
        <f>IF(AA278="kW",SUMPRODUCT(N279:N382,P279:P382,AA279:AA382),SUMPRODUCT(E279:E382,AA279:AA382))</f>
        <v>463.80113114639994</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263583.3836949126</v>
      </c>
      <c r="Z396" s="291">
        <f>SUMPRODUCT(F279:F382,Z279:Z382)</f>
        <v>141728.2352189722</v>
      </c>
      <c r="AA396" s="291">
        <f>IF(AA278="kW",SUMPRODUCT(N279:N382,Q279:Q382,AA279:AA382),SUMPRODUCT(F279:F382,AA279:AA382))</f>
        <v>463.80113114639994</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241049.93915406262</v>
      </c>
      <c r="Z397" s="291">
        <f>SUMPRODUCT(G279:G382,Z279:Z382)</f>
        <v>141728.2352189722</v>
      </c>
      <c r="AA397" s="291">
        <f>IF(AA278="kW",SUMPRODUCT(N279:N382,R279:R382,AA279:AA382),SUMPRODUCT(G279:G382,AA279:AA382))</f>
        <v>463.80113114639994</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231227.00679180678</v>
      </c>
      <c r="Z398" s="291">
        <f>SUMPRODUCT(H279:H382,Z279:Z382)</f>
        <v>121303.1699106974</v>
      </c>
      <c r="AA398" s="291">
        <f>IF(AA278="kW",SUMPRODUCT(N279:N382,S279:S382,AA279:AA382),SUMPRODUCT(H279:H382,AA279:AA382))</f>
        <v>305.75521412639995</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223229.524037708</v>
      </c>
      <c r="Z399" s="291">
        <f>SUMPRODUCT(I279:I382,Z279:Z382)</f>
        <v>117054.90569284822</v>
      </c>
      <c r="AA399" s="291">
        <f>IF(AA278="kW",SUMPRODUCT(N279:N382,T279:T382,AA279:AA382),SUMPRODUCT(I279:I382,AA279:AA382))</f>
        <v>295.27906682880001</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217456.92821251304</v>
      </c>
      <c r="Z400" s="291">
        <f>SUMPRODUCT(J279:J382,Z279:Z382)</f>
        <v>117054.90569284822</v>
      </c>
      <c r="AA400" s="291">
        <f>IF(AA278="kW",SUMPRODUCT(N279:N382,U279:U382,AA279:AA382),SUMPRODUCT(J279:J382,AA279:AA382))</f>
        <v>295.27906682880001</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216720.01751987799</v>
      </c>
      <c r="Z401" s="326">
        <f>SUMPRODUCT(K279:K382,Z279:Z382)</f>
        <v>117054.90569284822</v>
      </c>
      <c r="AA401" s="326">
        <f>IF(AA278="kW",SUMPRODUCT(N279:N382,V279:V382,AA279:AA382),SUMPRODUCT(K279:K382,AA279:AA382))</f>
        <v>295.27906682880001</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957" t="s">
        <v>211</v>
      </c>
      <c r="C405" s="959" t="s">
        <v>33</v>
      </c>
      <c r="D405" s="284" t="s">
        <v>422</v>
      </c>
      <c r="E405" s="961" t="s">
        <v>209</v>
      </c>
      <c r="F405" s="962"/>
      <c r="G405" s="962"/>
      <c r="H405" s="962"/>
      <c r="I405" s="962"/>
      <c r="J405" s="962"/>
      <c r="K405" s="962"/>
      <c r="L405" s="962"/>
      <c r="M405" s="963"/>
      <c r="N405" s="964" t="s">
        <v>213</v>
      </c>
      <c r="O405" s="284" t="s">
        <v>423</v>
      </c>
      <c r="P405" s="961" t="s">
        <v>212</v>
      </c>
      <c r="Q405" s="962"/>
      <c r="R405" s="962"/>
      <c r="S405" s="962"/>
      <c r="T405" s="962"/>
      <c r="U405" s="962"/>
      <c r="V405" s="962"/>
      <c r="W405" s="962"/>
      <c r="X405" s="963"/>
      <c r="Y405" s="954" t="s">
        <v>243</v>
      </c>
      <c r="Z405" s="955"/>
      <c r="AA405" s="955"/>
      <c r="AB405" s="955"/>
      <c r="AC405" s="955"/>
      <c r="AD405" s="955"/>
      <c r="AE405" s="955"/>
      <c r="AF405" s="955"/>
      <c r="AG405" s="955"/>
      <c r="AH405" s="955"/>
      <c r="AI405" s="955"/>
      <c r="AJ405" s="955"/>
      <c r="AK405" s="955"/>
      <c r="AL405" s="955"/>
      <c r="AM405" s="956"/>
    </row>
    <row r="406" spans="1:40" ht="45.75" customHeight="1">
      <c r="B406" s="958"/>
      <c r="C406" s="960"/>
      <c r="D406" s="285">
        <v>2014</v>
      </c>
      <c r="E406" s="285">
        <v>2015</v>
      </c>
      <c r="F406" s="285">
        <v>2016</v>
      </c>
      <c r="G406" s="285">
        <v>2017</v>
      </c>
      <c r="H406" s="285">
        <v>2018</v>
      </c>
      <c r="I406" s="285">
        <v>2019</v>
      </c>
      <c r="J406" s="285">
        <v>2020</v>
      </c>
      <c r="K406" s="285">
        <v>2021</v>
      </c>
      <c r="L406" s="285">
        <v>2022</v>
      </c>
      <c r="M406" s="285">
        <v>2023</v>
      </c>
      <c r="N406" s="965"/>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Sentinel Lighting</v>
      </c>
      <c r="AC406" s="285" t="str">
        <f>'1.  LRAMVA Summary'!H52</f>
        <v>Street Lighting</v>
      </c>
      <c r="AD406" s="285" t="str">
        <f>'1.  LRAMVA Summary'!I52</f>
        <v>USL</v>
      </c>
      <c r="AE406" s="285" t="str">
        <f>'1.  LRAMVA Summary'!J52</f>
        <v>Embedded</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kWh</v>
      </c>
      <c r="AE407" s="291" t="str">
        <f>'1.  LRAMVA Summary'!J53</f>
        <v>kW</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f>'7.  Persistence Report'!AT76+'7.  Persistence Report'!AT77+'7.  Persistence Report'!AT78+'7.  Persistence Report'!AT79</f>
        <v>8349.1825310033182</v>
      </c>
      <c r="E408" s="295">
        <f>'7.  Persistence Report'!AU76+'7.  Persistence Report'!AU77+'7.  Persistence Report'!AU78+'7.  Persistence Report'!AU79</f>
        <v>8349.1825310033182</v>
      </c>
      <c r="F408" s="295">
        <f>'7.  Persistence Report'!AV76+'7.  Persistence Report'!AV77+'7.  Persistence Report'!AV78+'7.  Persistence Report'!AV79</f>
        <v>8349.1825310033182</v>
      </c>
      <c r="G408" s="295">
        <f>'7.  Persistence Report'!AW76+'7.  Persistence Report'!AW77+'7.  Persistence Report'!AW78+'7.  Persistence Report'!AW79</f>
        <v>8349.1825310033182</v>
      </c>
      <c r="H408" s="295">
        <f>'7.  Persistence Report'!AX76+'7.  Persistence Report'!AX77+'7.  Persistence Report'!AX78+'7.  Persistence Report'!AX79</f>
        <v>4499.5224154549032</v>
      </c>
      <c r="I408" s="295">
        <f>'7.  Persistence Report'!AY76+'7.  Persistence Report'!AY77+'7.  Persistence Report'!AY78+'7.  Persistence Report'!AY79</f>
        <v>0</v>
      </c>
      <c r="J408" s="295">
        <f>'7.  Persistence Report'!AZ76+'7.  Persistence Report'!AZ77+'7.  Persistence Report'!AZ78+'7.  Persistence Report'!AZ79</f>
        <v>0</v>
      </c>
      <c r="K408" s="295">
        <f>'7.  Persistence Report'!BA76+'7.  Persistence Report'!BA77+'7.  Persistence Report'!BA78+'7.  Persistence Report'!BA79</f>
        <v>0</v>
      </c>
      <c r="L408" s="295">
        <f>'7.  Persistence Report'!BB76+'7.  Persistence Report'!BB77+'7.  Persistence Report'!BB78+'7.  Persistence Report'!BB79</f>
        <v>0</v>
      </c>
      <c r="M408" s="295">
        <f>'7.  Persistence Report'!BC76+'7.  Persistence Report'!BC77+'7.  Persistence Report'!BC78+'7.  Persistence Report'!BC79</f>
        <v>0</v>
      </c>
      <c r="N408" s="291"/>
      <c r="O408" s="295">
        <f>'7.  Persistence Report'!O76+'7.  Persistence Report'!O77+'7.  Persistence Report'!O78+'7.  Persistence Report'!O79</f>
        <v>1.3263520891015039</v>
      </c>
      <c r="P408" s="295">
        <f>'7.  Persistence Report'!P76+'7.  Persistence Report'!P77+'7.  Persistence Report'!P78+'7.  Persistence Report'!P79</f>
        <v>1.3263520891015039</v>
      </c>
      <c r="Q408" s="295">
        <f>'7.  Persistence Report'!Q76+'7.  Persistence Report'!Q77+'7.  Persistence Report'!Q78+'7.  Persistence Report'!Q79</f>
        <v>1.3263520891015039</v>
      </c>
      <c r="R408" s="295">
        <f>'7.  Persistence Report'!R76+'7.  Persistence Report'!R77+'7.  Persistence Report'!R78+'7.  Persistence Report'!R79</f>
        <v>1.3263520891015039</v>
      </c>
      <c r="S408" s="295">
        <f>'7.  Persistence Report'!S76+'7.  Persistence Report'!S77+'7.  Persistence Report'!S78+'7.  Persistence Report'!S79</f>
        <v>0.6612684989688663</v>
      </c>
      <c r="T408" s="295">
        <f>'7.  Persistence Report'!T76+'7.  Persistence Report'!T77+'7.  Persistence Report'!T78+'7.  Persistence Report'!T79</f>
        <v>0</v>
      </c>
      <c r="U408" s="295">
        <f>'7.  Persistence Report'!U76+'7.  Persistence Report'!U77+'7.  Persistence Report'!U78+'7.  Persistence Report'!U79</f>
        <v>0</v>
      </c>
      <c r="V408" s="295">
        <f>'7.  Persistence Report'!V76+'7.  Persistence Report'!V77+'7.  Persistence Report'!V78+'7.  Persistence Report'!V79</f>
        <v>0</v>
      </c>
      <c r="W408" s="295">
        <f>'7.  Persistence Report'!W76+'7.  Persistence Report'!W77+'7.  Persistence Report'!W78+'7.  Persistence Report'!W79</f>
        <v>0</v>
      </c>
      <c r="X408" s="295">
        <f>'7.  Persistence Report'!X76+'7.  Persistence Report'!X77+'7.  Persistence Report'!X78+'7.  Persistence Report'!X79</f>
        <v>0</v>
      </c>
      <c r="Y408" s="41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f>'7.  Persistence Report'!AT75</f>
        <v>3694.39878</v>
      </c>
      <c r="E411" s="295">
        <f>'7.  Persistence Report'!AU75</f>
        <v>3694.39878</v>
      </c>
      <c r="F411" s="295">
        <f>'7.  Persistence Report'!AV75</f>
        <v>3694.39878</v>
      </c>
      <c r="G411" s="295">
        <f>'7.  Persistence Report'!AW75</f>
        <v>3694.39878</v>
      </c>
      <c r="H411" s="295">
        <f>'7.  Persistence Report'!AX75</f>
        <v>0</v>
      </c>
      <c r="I411" s="295">
        <f>'7.  Persistence Report'!AY75</f>
        <v>0</v>
      </c>
      <c r="J411" s="295">
        <f>'7.  Persistence Report'!AZ75</f>
        <v>0</v>
      </c>
      <c r="K411" s="295">
        <f>'7.  Persistence Report'!BA75</f>
        <v>0</v>
      </c>
      <c r="L411" s="295">
        <f>'7.  Persistence Report'!BB75</f>
        <v>0</v>
      </c>
      <c r="M411" s="295">
        <f>'7.  Persistence Report'!BC75</f>
        <v>0</v>
      </c>
      <c r="N411" s="291"/>
      <c r="O411" s="295">
        <f>'7.  Persistence Report'!O75</f>
        <v>2.0719409899999999</v>
      </c>
      <c r="P411" s="295">
        <f>'7.  Persistence Report'!P75</f>
        <v>2.0719409899999999</v>
      </c>
      <c r="Q411" s="295">
        <f>'7.  Persistence Report'!Q75</f>
        <v>2.0719409899999999</v>
      </c>
      <c r="R411" s="295">
        <f>'7.  Persistence Report'!R75</f>
        <v>2.0719409899999999</v>
      </c>
      <c r="S411" s="295">
        <f>'7.  Persistence Report'!S75</f>
        <v>0</v>
      </c>
      <c r="T411" s="295">
        <f>'7.  Persistence Report'!T75</f>
        <v>0</v>
      </c>
      <c r="U411" s="295">
        <f>'7.  Persistence Report'!U75</f>
        <v>0</v>
      </c>
      <c r="V411" s="295">
        <f>'7.  Persistence Report'!V75</f>
        <v>0</v>
      </c>
      <c r="W411" s="295">
        <f>'7.  Persistence Report'!W75</f>
        <v>0</v>
      </c>
      <c r="X411" s="295">
        <f>'7.  Persistence Report'!X75</f>
        <v>0</v>
      </c>
      <c r="Y411" s="41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f>'7.  Persistence Report'!AT85</f>
        <v>131120.81637400002</v>
      </c>
      <c r="E414" s="295">
        <f>'7.  Persistence Report'!AU85</f>
        <v>131120.81637400002</v>
      </c>
      <c r="F414" s="295">
        <f>'7.  Persistence Report'!AV85</f>
        <v>131120.81637400002</v>
      </c>
      <c r="G414" s="295">
        <f>'7.  Persistence Report'!AW85</f>
        <v>131120.81637400002</v>
      </c>
      <c r="H414" s="295">
        <f>'7.  Persistence Report'!AX85</f>
        <v>131120.81637400002</v>
      </c>
      <c r="I414" s="295">
        <f>'7.  Persistence Report'!AY85</f>
        <v>131120.81637400002</v>
      </c>
      <c r="J414" s="295">
        <f>'7.  Persistence Report'!AZ85</f>
        <v>131120.81637400002</v>
      </c>
      <c r="K414" s="295">
        <f>'7.  Persistence Report'!BA85</f>
        <v>131120.81637400002</v>
      </c>
      <c r="L414" s="295">
        <f>'7.  Persistence Report'!BB85</f>
        <v>131120.81637400002</v>
      </c>
      <c r="M414" s="295">
        <f>'7.  Persistence Report'!BC85</f>
        <v>131120.81637400002</v>
      </c>
      <c r="N414" s="291"/>
      <c r="O414" s="295">
        <f>'7.  Persistence Report'!O85</f>
        <v>71.827891082000008</v>
      </c>
      <c r="P414" s="295">
        <f>'7.  Persistence Report'!P85</f>
        <v>71.827891082000008</v>
      </c>
      <c r="Q414" s="295">
        <f>'7.  Persistence Report'!Q85</f>
        <v>71.827891082000008</v>
      </c>
      <c r="R414" s="295">
        <f>'7.  Persistence Report'!R85</f>
        <v>71.827891082000008</v>
      </c>
      <c r="S414" s="295">
        <f>'7.  Persistence Report'!S85</f>
        <v>71.827891082000008</v>
      </c>
      <c r="T414" s="295">
        <f>'7.  Persistence Report'!T85</f>
        <v>71.827891082000008</v>
      </c>
      <c r="U414" s="295">
        <f>'7.  Persistence Report'!U85</f>
        <v>71.827891082000008</v>
      </c>
      <c r="V414" s="295">
        <f>'7.  Persistence Report'!V85</f>
        <v>71.827891082000008</v>
      </c>
      <c r="W414" s="295">
        <f>'7.  Persistence Report'!W85</f>
        <v>71.827891082000008</v>
      </c>
      <c r="X414" s="295">
        <f>'7.  Persistence Report'!X85</f>
        <v>71.827891082000008</v>
      </c>
      <c r="Y414" s="41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f>'7.  Persistence Report'!AT82</f>
        <v>64099.755860000005</v>
      </c>
      <c r="E417" s="295">
        <f>'7.  Persistence Report'!AU82</f>
        <v>59700.692060000001</v>
      </c>
      <c r="F417" s="295">
        <f>'7.  Persistence Report'!AV82</f>
        <v>57576.053449999999</v>
      </c>
      <c r="G417" s="295">
        <f>'7.  Persistence Report'!AW82</f>
        <v>57576.053449999999</v>
      </c>
      <c r="H417" s="295">
        <f>'7.  Persistence Report'!AX82</f>
        <v>57576.053449999999</v>
      </c>
      <c r="I417" s="295">
        <f>'7.  Persistence Report'!AY82</f>
        <v>57576.053449999999</v>
      </c>
      <c r="J417" s="295">
        <f>'7.  Persistence Report'!AZ82</f>
        <v>57576.053449999999</v>
      </c>
      <c r="K417" s="295">
        <f>'7.  Persistence Report'!BA82</f>
        <v>57464.505250000002</v>
      </c>
      <c r="L417" s="295">
        <f>'7.  Persistence Report'!BB82</f>
        <v>57464.505250000002</v>
      </c>
      <c r="M417" s="295">
        <f>'7.  Persistence Report'!BC82</f>
        <v>48999.245580000003</v>
      </c>
      <c r="N417" s="291"/>
      <c r="O417" s="295">
        <f>'7.  Persistence Report'!O82</f>
        <v>4.7809860469999999</v>
      </c>
      <c r="P417" s="295">
        <f>'7.  Persistence Report'!P82</f>
        <v>4.5048247029999997</v>
      </c>
      <c r="Q417" s="295">
        <f>'7.  Persistence Report'!Q82</f>
        <v>4.3714456290000001</v>
      </c>
      <c r="R417" s="295">
        <f>'7.  Persistence Report'!R82</f>
        <v>4.3714456290000001</v>
      </c>
      <c r="S417" s="295">
        <f>'7.  Persistence Report'!S82</f>
        <v>4.3714456290000001</v>
      </c>
      <c r="T417" s="295">
        <f>'7.  Persistence Report'!T82</f>
        <v>4.3714456290000001</v>
      </c>
      <c r="U417" s="295">
        <f>'7.  Persistence Report'!U82</f>
        <v>4.3714456290000001</v>
      </c>
      <c r="V417" s="295">
        <f>'7.  Persistence Report'!V82</f>
        <v>4.3587118169999997</v>
      </c>
      <c r="W417" s="295">
        <f>'7.  Persistence Report'!W82</f>
        <v>4.3587118169999997</v>
      </c>
      <c r="X417" s="295">
        <f>'7.  Persistence Report'!X82</f>
        <v>3.8395805279999999</v>
      </c>
      <c r="Y417" s="41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f>'7.  Persistence Report'!AT80</f>
        <v>278932.73359999998</v>
      </c>
      <c r="E420" s="295">
        <f>'7.  Persistence Report'!AU80</f>
        <v>241971.20000000001</v>
      </c>
      <c r="F420" s="295">
        <f>'7.  Persistence Report'!AV80</f>
        <v>222708.8952</v>
      </c>
      <c r="G420" s="295">
        <f>'7.  Persistence Report'!AW80</f>
        <v>222708.8952</v>
      </c>
      <c r="H420" s="295">
        <f>'7.  Persistence Report'!AX80</f>
        <v>222708.8952</v>
      </c>
      <c r="I420" s="295">
        <f>'7.  Persistence Report'!AY80</f>
        <v>222708.8952</v>
      </c>
      <c r="J420" s="295">
        <f>'7.  Persistence Report'!AZ80</f>
        <v>222708.8952</v>
      </c>
      <c r="K420" s="295">
        <f>'7.  Persistence Report'!BA80</f>
        <v>222612.42110000001</v>
      </c>
      <c r="L420" s="295">
        <f>'7.  Persistence Report'!BB80</f>
        <v>222612.42110000001</v>
      </c>
      <c r="M420" s="295">
        <f>'7.  Persistence Report'!BC80</f>
        <v>207041.9192</v>
      </c>
      <c r="N420" s="291"/>
      <c r="O420" s="295">
        <f>'7.  Persistence Report'!O80</f>
        <v>18.254834989999999</v>
      </c>
      <c r="P420" s="295">
        <f>'7.  Persistence Report'!P80</f>
        <v>15.934489739999998</v>
      </c>
      <c r="Q420" s="295">
        <f>'7.  Persistence Report'!Q80</f>
        <v>14.725254270000001</v>
      </c>
      <c r="R420" s="295">
        <f>'7.  Persistence Report'!R80</f>
        <v>14.725254270000001</v>
      </c>
      <c r="S420" s="295">
        <f>'7.  Persistence Report'!S80</f>
        <v>14.725254270000001</v>
      </c>
      <c r="T420" s="295">
        <f>'7.  Persistence Report'!T80</f>
        <v>14.725254270000001</v>
      </c>
      <c r="U420" s="295">
        <f>'7.  Persistence Report'!U80</f>
        <v>14.725254270000001</v>
      </c>
      <c r="V420" s="295">
        <f>'7.  Persistence Report'!V80</f>
        <v>14.71424124</v>
      </c>
      <c r="W420" s="295">
        <f>'7.  Persistence Report'!W80</f>
        <v>14.71424124</v>
      </c>
      <c r="X420" s="295">
        <f>'7.  Persistence Report'!X80</f>
        <v>13.73676719</v>
      </c>
      <c r="Y420" s="41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f>'7.  Persistence Report'!AT86</f>
        <v>2781.7272210000001</v>
      </c>
      <c r="E432" s="295">
        <f>'7.  Persistence Report'!AU86</f>
        <v>2781.7272210000001</v>
      </c>
      <c r="F432" s="295">
        <f>'7.  Persistence Report'!AV86</f>
        <v>2781.7272210000001</v>
      </c>
      <c r="G432" s="295">
        <f>'7.  Persistence Report'!AW86</f>
        <v>2781.7272210000001</v>
      </c>
      <c r="H432" s="295">
        <f>'7.  Persistence Report'!AX86</f>
        <v>2781.7272210000001</v>
      </c>
      <c r="I432" s="295">
        <f>'7.  Persistence Report'!AY86</f>
        <v>2781.7272210000001</v>
      </c>
      <c r="J432" s="295">
        <f>'7.  Persistence Report'!AZ86</f>
        <v>2781.7272210000001</v>
      </c>
      <c r="K432" s="295">
        <f>'7.  Persistence Report'!BA86</f>
        <v>2781.7272210000001</v>
      </c>
      <c r="L432" s="295">
        <f>'7.  Persistence Report'!BB86</f>
        <v>2781.7272210000001</v>
      </c>
      <c r="M432" s="295">
        <f>'7.  Persistence Report'!BC86</f>
        <v>2781.7272210000001</v>
      </c>
      <c r="N432" s="291"/>
      <c r="O432" s="295">
        <f>'7.  Persistence Report'!O86</f>
        <v>0.49998161299999999</v>
      </c>
      <c r="P432" s="295">
        <f>'7.  Persistence Report'!P86</f>
        <v>0.49998161299999999</v>
      </c>
      <c r="Q432" s="295">
        <f>'7.  Persistence Report'!Q86</f>
        <v>0.49998161299999999</v>
      </c>
      <c r="R432" s="295">
        <f>'7.  Persistence Report'!R86</f>
        <v>0.49998161299999999</v>
      </c>
      <c r="S432" s="295">
        <f>'7.  Persistence Report'!S86</f>
        <v>0.49998161299999999</v>
      </c>
      <c r="T432" s="295">
        <f>'7.  Persistence Report'!T86</f>
        <v>0.49998161299999999</v>
      </c>
      <c r="U432" s="295">
        <f>'7.  Persistence Report'!U86</f>
        <v>0.49998161299999999</v>
      </c>
      <c r="V432" s="295">
        <f>'7.  Persistence Report'!V86</f>
        <v>0.49998161299999999</v>
      </c>
      <c r="W432" s="295">
        <f>'7.  Persistence Report'!W86</f>
        <v>0.49998161299999999</v>
      </c>
      <c r="X432" s="295">
        <f>'7.  Persistence Report'!X86</f>
        <v>0.49998161299999999</v>
      </c>
      <c r="Y432" s="410">
        <v>1</v>
      </c>
      <c r="Z432" s="410"/>
      <c r="AA432" s="410"/>
      <c r="AB432" s="410"/>
      <c r="AC432" s="410"/>
      <c r="AD432" s="410"/>
      <c r="AE432" s="410"/>
      <c r="AF432" s="410"/>
      <c r="AG432" s="410"/>
      <c r="AH432" s="410"/>
      <c r="AI432" s="410"/>
      <c r="AJ432" s="410"/>
      <c r="AK432" s="410"/>
      <c r="AL432" s="410"/>
      <c r="AM432" s="296">
        <f>SUM(Y432:AL432)</f>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1</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f>'7.  Persistence Report'!AT74</f>
        <v>339891.2733</v>
      </c>
      <c r="E436" s="295">
        <f>'7.  Persistence Report'!AU74</f>
        <v>339891.2733</v>
      </c>
      <c r="F436" s="295">
        <f>'7.  Persistence Report'!AV74</f>
        <v>339891.2733</v>
      </c>
      <c r="G436" s="295">
        <f>'7.  Persistence Report'!AW74</f>
        <v>336259.93400000001</v>
      </c>
      <c r="H436" s="295">
        <f>'7.  Persistence Report'!AX74</f>
        <v>336259.93400000001</v>
      </c>
      <c r="I436" s="295">
        <f>'7.  Persistence Report'!AY74</f>
        <v>336259.93400000001</v>
      </c>
      <c r="J436" s="295">
        <f>'7.  Persistence Report'!AZ74</f>
        <v>318086.1618</v>
      </c>
      <c r="K436" s="295">
        <f>'7.  Persistence Report'!BA74</f>
        <v>318086.1618</v>
      </c>
      <c r="L436" s="295">
        <f>'7.  Persistence Report'!BB74</f>
        <v>302512.0196</v>
      </c>
      <c r="M436" s="295">
        <f>'7.  Persistence Report'!BC74</f>
        <v>225519.09479999999</v>
      </c>
      <c r="N436" s="295">
        <v>12</v>
      </c>
      <c r="O436" s="295">
        <f>'7.  Persistence Report'!O74</f>
        <v>54.024802809999997</v>
      </c>
      <c r="P436" s="295">
        <f>'7.  Persistence Report'!P74</f>
        <v>54.024802809999997</v>
      </c>
      <c r="Q436" s="295">
        <f>'7.  Persistence Report'!Q74</f>
        <v>54.024802809999997</v>
      </c>
      <c r="R436" s="295">
        <f>'7.  Persistence Report'!R74</f>
        <v>52.986862430000002</v>
      </c>
      <c r="S436" s="295">
        <f>'7.  Persistence Report'!S74</f>
        <v>52.986862430000002</v>
      </c>
      <c r="T436" s="295">
        <f>'7.  Persistence Report'!T74</f>
        <v>52.986862430000002</v>
      </c>
      <c r="U436" s="295">
        <f>'7.  Persistence Report'!U74</f>
        <v>50.302266340000003</v>
      </c>
      <c r="V436" s="295">
        <f>'7.  Persistence Report'!V74</f>
        <v>50.302266340000003</v>
      </c>
      <c r="W436" s="295">
        <f>'7.  Persistence Report'!W74</f>
        <v>45.831419920000002</v>
      </c>
      <c r="X436" s="295">
        <f>'7.  Persistence Report'!X74</f>
        <v>34.458167150000001</v>
      </c>
      <c r="Y436" s="410"/>
      <c r="Z436" s="469">
        <v>0.4</v>
      </c>
      <c r="AA436" s="469">
        <v>0.6</v>
      </c>
      <c r="AB436" s="469"/>
      <c r="AC436" s="415"/>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0.4</v>
      </c>
      <c r="AA437" s="411">
        <f t="shared" ref="AA437:AL437" si="127">AA436</f>
        <v>0.6</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f>'7.  Persistence Report'!AT70</f>
        <v>176344.78349999999</v>
      </c>
      <c r="E439" s="295">
        <f>'7.  Persistence Report'!AU70</f>
        <v>176344.78349999999</v>
      </c>
      <c r="F439" s="295">
        <f>'7.  Persistence Report'!AV70</f>
        <v>148551.31210000001</v>
      </c>
      <c r="G439" s="295">
        <f>'7.  Persistence Report'!AW70</f>
        <v>78851.886960000003</v>
      </c>
      <c r="H439" s="295">
        <f>'7.  Persistence Report'!AX70</f>
        <v>78851.886960000003</v>
      </c>
      <c r="I439" s="295">
        <f>'7.  Persistence Report'!AY70</f>
        <v>78851.886960000003</v>
      </c>
      <c r="J439" s="295">
        <f>'7.  Persistence Report'!AZ70</f>
        <v>78851.886960000003</v>
      </c>
      <c r="K439" s="295">
        <f>'7.  Persistence Report'!BA70</f>
        <v>78851.886960000003</v>
      </c>
      <c r="L439" s="295">
        <f>'7.  Persistence Report'!BB70</f>
        <v>78851.886960000003</v>
      </c>
      <c r="M439" s="295">
        <f>'7.  Persistence Report'!BC70</f>
        <v>78851.886960000003</v>
      </c>
      <c r="N439" s="295">
        <v>12</v>
      </c>
      <c r="O439" s="295">
        <f>'7.  Persistence Report'!O70</f>
        <v>47.05992577</v>
      </c>
      <c r="P439" s="295">
        <f>'7.  Persistence Report'!P70</f>
        <v>47.05992577</v>
      </c>
      <c r="Q439" s="295">
        <f>'7.  Persistence Report'!Q70</f>
        <v>40.395588570000001</v>
      </c>
      <c r="R439" s="295">
        <f>'7.  Persistence Report'!R70</f>
        <v>20.072800610000002</v>
      </c>
      <c r="S439" s="295">
        <f>'7.  Persistence Report'!S70</f>
        <v>20.072800610000002</v>
      </c>
      <c r="T439" s="295">
        <f>'7.  Persistence Report'!T70</f>
        <v>20.072800610000002</v>
      </c>
      <c r="U439" s="295">
        <f>'7.  Persistence Report'!U70</f>
        <v>20.072800610000002</v>
      </c>
      <c r="V439" s="295">
        <f>'7.  Persistence Report'!V70</f>
        <v>20.072800610000002</v>
      </c>
      <c r="W439" s="295">
        <f>'7.  Persistence Report'!W70</f>
        <v>20.072800610000002</v>
      </c>
      <c r="X439" s="295">
        <f>'7.  Persistence Report'!X70</f>
        <v>20.072800610000002</v>
      </c>
      <c r="Y439" s="410"/>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f>'7.  Persistence Report'!AT83</f>
        <v>51179.615559999998</v>
      </c>
      <c r="E477" s="295">
        <f>'7.  Persistence Report'!AU83</f>
        <v>51046.091439999997</v>
      </c>
      <c r="F477" s="295">
        <f>'7.  Persistence Report'!AV83</f>
        <v>46285.382980000002</v>
      </c>
      <c r="G477" s="295">
        <f>'7.  Persistence Report'!AW83</f>
        <v>44439.125630000002</v>
      </c>
      <c r="H477" s="295">
        <f>'7.  Persistence Report'!AX83</f>
        <v>42296.962979999997</v>
      </c>
      <c r="I477" s="295">
        <f>'7.  Persistence Report'!AY83</f>
        <v>42296.962979999997</v>
      </c>
      <c r="J477" s="295">
        <f>'7.  Persistence Report'!AZ83</f>
        <v>38124.703979999998</v>
      </c>
      <c r="K477" s="295">
        <f>'7.  Persistence Report'!BA83</f>
        <v>37551.21211</v>
      </c>
      <c r="L477" s="295">
        <f>'7.  Persistence Report'!BB83</f>
        <v>17899.615450000001</v>
      </c>
      <c r="M477" s="295">
        <f>'7.  Persistence Report'!BC83</f>
        <v>17899.615450000001</v>
      </c>
      <c r="N477" s="291"/>
      <c r="O477" s="295">
        <f>'7.  Persistence Report'!O83</f>
        <v>3.9754951209999998</v>
      </c>
      <c r="P477" s="295">
        <f>'7.  Persistence Report'!P83</f>
        <v>3.9686384790000004</v>
      </c>
      <c r="Q477" s="295">
        <f>'7.  Persistence Report'!Q83</f>
        <v>3.7211323489999999</v>
      </c>
      <c r="R477" s="295">
        <f>'7.  Persistence Report'!R83</f>
        <v>3.6248058670000001</v>
      </c>
      <c r="S477" s="295">
        <f>'7.  Persistence Report'!S83</f>
        <v>3.5284793840000002</v>
      </c>
      <c r="T477" s="295">
        <f>'7.  Persistence Report'!T83</f>
        <v>3.5284793840000002</v>
      </c>
      <c r="U477" s="295">
        <f>'7.  Persistence Report'!U83</f>
        <v>3.3109892900000002</v>
      </c>
      <c r="V477" s="295">
        <f>'7.  Persistence Report'!V83</f>
        <v>3.3109892900000002</v>
      </c>
      <c r="W477" s="295">
        <f>'7.  Persistence Report'!W83</f>
        <v>2.28907682</v>
      </c>
      <c r="X477" s="295">
        <f>'7.  Persistence Report'!X83</f>
        <v>2.28907682</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488</v>
      </c>
      <c r="C480" s="289"/>
      <c r="D480" s="290"/>
      <c r="E480" s="290"/>
      <c r="F480" s="290"/>
      <c r="G480" s="290"/>
      <c r="H480" s="290"/>
      <c r="I480" s="290"/>
      <c r="J480" s="290"/>
      <c r="K480" s="290"/>
      <c r="L480" s="290"/>
      <c r="M480" s="290"/>
      <c r="N480" s="290"/>
      <c r="O480" s="290"/>
      <c r="P480" s="290"/>
      <c r="Q480" s="290"/>
      <c r="R480" s="290"/>
      <c r="S480" s="290"/>
      <c r="T480" s="290"/>
      <c r="U480" s="290"/>
      <c r="V480" s="290"/>
      <c r="W480" s="290"/>
      <c r="X480" s="290"/>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90"/>
      <c r="F487" s="290"/>
      <c r="G487" s="290"/>
      <c r="H487" s="290"/>
      <c r="I487" s="290"/>
      <c r="J487" s="290"/>
      <c r="K487" s="290"/>
      <c r="L487" s="290"/>
      <c r="M487" s="290"/>
      <c r="N487" s="291"/>
      <c r="O487" s="290"/>
      <c r="P487" s="290"/>
      <c r="Q487" s="290"/>
      <c r="R487" s="290"/>
      <c r="S487" s="290"/>
      <c r="T487" s="290"/>
      <c r="U487" s="290"/>
      <c r="V487" s="290"/>
      <c r="W487" s="290"/>
      <c r="X487" s="290"/>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f>'7.  Persistence Report'!AT87</f>
        <v>0</v>
      </c>
      <c r="E507" s="295">
        <f>'7.  Persistence Report'!AU87</f>
        <v>0</v>
      </c>
      <c r="F507" s="295">
        <f>'7.  Persistence Report'!AV87</f>
        <v>0</v>
      </c>
      <c r="G507" s="295">
        <f>'7.  Persistence Report'!AW87</f>
        <v>0</v>
      </c>
      <c r="H507" s="295">
        <f>'7.  Persistence Report'!AX87</f>
        <v>0</v>
      </c>
      <c r="I507" s="295">
        <f>'7.  Persistence Report'!AY87</f>
        <v>0</v>
      </c>
      <c r="J507" s="295">
        <f>'7.  Persistence Report'!AZ87</f>
        <v>0</v>
      </c>
      <c r="K507" s="295">
        <f>'7.  Persistence Report'!BA87</f>
        <v>0</v>
      </c>
      <c r="L507" s="295">
        <f>'7.  Persistence Report'!BB87</f>
        <v>0</v>
      </c>
      <c r="M507" s="295">
        <f>'7.  Persistence Report'!BC87</f>
        <v>0</v>
      </c>
      <c r="N507" s="295">
        <v>0</v>
      </c>
      <c r="O507" s="295">
        <f>'7.  Persistence Report'!O87</f>
        <v>110.82348709999999</v>
      </c>
      <c r="P507" s="295">
        <f>'7.  Persistence Report'!P87</f>
        <v>0</v>
      </c>
      <c r="Q507" s="295">
        <f>'7.  Persistence Report'!Q87</f>
        <v>0</v>
      </c>
      <c r="R507" s="295">
        <f>'7.  Persistence Report'!R87</f>
        <v>0</v>
      </c>
      <c r="S507" s="295">
        <f>'7.  Persistence Report'!S87</f>
        <v>0</v>
      </c>
      <c r="T507" s="295">
        <f>'7.  Persistence Report'!T87</f>
        <v>0</v>
      </c>
      <c r="U507" s="295">
        <f>'7.  Persistence Report'!U87</f>
        <v>0</v>
      </c>
      <c r="V507" s="295">
        <f>'7.  Persistence Report'!V87</f>
        <v>0</v>
      </c>
      <c r="W507" s="295">
        <f>'7.  Persistence Report'!W87</f>
        <v>0</v>
      </c>
      <c r="X507" s="295">
        <f>'7.  Persistence Report'!X87</f>
        <v>0</v>
      </c>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1056394.2867260033</v>
      </c>
      <c r="E513" s="329"/>
      <c r="F513" s="329"/>
      <c r="G513" s="329"/>
      <c r="H513" s="329"/>
      <c r="I513" s="329"/>
      <c r="J513" s="329"/>
      <c r="K513" s="329"/>
      <c r="L513" s="329"/>
      <c r="M513" s="329"/>
      <c r="N513" s="329"/>
      <c r="O513" s="329">
        <f>SUM(O408:O511)</f>
        <v>314.64569761210151</v>
      </c>
      <c r="P513" s="329"/>
      <c r="Q513" s="329"/>
      <c r="R513" s="329"/>
      <c r="S513" s="329"/>
      <c r="T513" s="329"/>
      <c r="U513" s="329"/>
      <c r="V513" s="329"/>
      <c r="W513" s="329"/>
      <c r="X513" s="329"/>
      <c r="Y513" s="329">
        <f>IF(Y407="kWh",SUMPRODUCT(D408:D511,Y408:Y511))</f>
        <v>540158.22992600326</v>
      </c>
      <c r="Z513" s="329">
        <f>IF(Z407="kWh",SUMPRODUCT(D408:D511,Z408:Z511))</f>
        <v>312301.29281999997</v>
      </c>
      <c r="AA513" s="329">
        <f>IF(AA407="kW",SUMPRODUCT(N408:N511,O408:O511,AA408:AA511),SUMPRODUCT(D408:D511,AA408:AA511))</f>
        <v>388.97858023200001</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758767</v>
      </c>
      <c r="Z514" s="328">
        <f>HLOOKUP(Z406,'2. LRAMVA Threshold'!$B$42:$Q$53,6,FALSE)</f>
        <v>257680</v>
      </c>
      <c r="AA514" s="328">
        <f>HLOOKUP(AA406,'2. LRAMVA Threshold'!$B$42:$Q$53,6,FALSE)</f>
        <v>1715</v>
      </c>
      <c r="AB514" s="328">
        <f>HLOOKUP(AB406,'2. LRAMVA Threshold'!$B$42:$Q$53,6,FALSE)</f>
        <v>46</v>
      </c>
      <c r="AC514" s="328">
        <f>HLOOKUP(AC406,'2. LRAMVA Threshold'!$B$42:$Q$53,6,FALSE)</f>
        <v>51</v>
      </c>
      <c r="AD514" s="328">
        <f>HLOOKUP(AD406,'2. LRAMVA Threshold'!$B$42:$Q$53,6,FALSE)</f>
        <v>1570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8.3000000000000001E-3</v>
      </c>
      <c r="Z516" s="341">
        <f>HLOOKUP(Z$20,'3.  Distribution Rates'!$C$122:$P$133,6,FALSE)</f>
        <v>5.7000000000000002E-3</v>
      </c>
      <c r="AA516" s="341">
        <f>HLOOKUP(AA$20,'3.  Distribution Rates'!$C$122:$P$133,6,FALSE)</f>
        <v>1.6343000000000001</v>
      </c>
      <c r="AB516" s="341">
        <f>HLOOKUP(AB$20,'3.  Distribution Rates'!$C$122:$P$133,6,FALSE)</f>
        <v>6.1538000000000004</v>
      </c>
      <c r="AC516" s="341">
        <f>HLOOKUP(AC$20,'3.  Distribution Rates'!$C$122:$P$133,6,FALSE)</f>
        <v>12.2338</v>
      </c>
      <c r="AD516" s="341">
        <f>HLOOKUP(AD$20,'3.  Distribution Rates'!$C$122:$P$133,6,FALSE)</f>
        <v>2E-3</v>
      </c>
      <c r="AE516" s="341">
        <f>HLOOKUP(AE$20,'3.  Distribution Rates'!$C$122:$P$133,6,FALSE)</f>
        <v>0.2994</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2138.1329093304021</v>
      </c>
      <c r="Z517" s="378">
        <f t="shared" ref="Z517:AL517" si="151">Z137*Z516</f>
        <v>668.95629659473104</v>
      </c>
      <c r="AA517" s="378">
        <f t="shared" si="151"/>
        <v>293.07646269331201</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3100.1656686184451</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1269.4588090542302</v>
      </c>
      <c r="Z518" s="378">
        <f t="shared" ref="Z518:AL518" si="152">Z266*Z516</f>
        <v>2741.5483939985097</v>
      </c>
      <c r="AA518" s="378">
        <f t="shared" si="152"/>
        <v>1930.7878502749909</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5941.7950533277308</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2214.6662346845997</v>
      </c>
      <c r="Z519" s="378">
        <f t="shared" ref="Z519:AL519" si="153">Z395*Z516</f>
        <v>807.85094074814162</v>
      </c>
      <c r="AA519" s="378">
        <f t="shared" si="153"/>
        <v>757.99018863256151</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3780.5073640653027</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4483.3133083858274</v>
      </c>
      <c r="Z520" s="378">
        <f t="shared" ref="Z520:AK520" si="154">Z513*Z516</f>
        <v>1780.117369074</v>
      </c>
      <c r="AA520" s="378">
        <f t="shared" si="154"/>
        <v>635.70769367315768</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6899.1383711329845</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10105.571261455059</v>
      </c>
      <c r="Z521" s="346">
        <f t="shared" ref="Z521:AK521" si="155">SUM(Z517:Z520)</f>
        <v>5998.4730004153826</v>
      </c>
      <c r="AA521" s="346">
        <f t="shared" si="155"/>
        <v>3617.5621952740221</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19721.606457144462</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6297.7660999999998</v>
      </c>
      <c r="Z522" s="347">
        <f t="shared" ref="Z522:AJ522" si="156">Z514*Z516</f>
        <v>1468.7760000000001</v>
      </c>
      <c r="AA522" s="347">
        <f>AA514*AA516</f>
        <v>2802.8245000000002</v>
      </c>
      <c r="AB522" s="347">
        <f t="shared" si="156"/>
        <v>283.07480000000004</v>
      </c>
      <c r="AC522" s="347">
        <f t="shared" si="156"/>
        <v>623.92380000000003</v>
      </c>
      <c r="AD522" s="347">
        <f>AD514*AD516</f>
        <v>3.14</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11479.5052</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8242.1012571444626</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498664.10840600333</v>
      </c>
      <c r="Z526" s="291">
        <f>SUMPRODUCT(E408:E511,Z408:Z511)</f>
        <v>312301.29281999997</v>
      </c>
      <c r="AA526" s="291">
        <f>IF(AA407="kW",SUMPRODUCT(N408:N511,P408:P511,AA408:AA511),SUMPRODUCT(E408:E511,AA408:AA511))</f>
        <v>388.97858023200001</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472516.45653600333</v>
      </c>
      <c r="Z527" s="291">
        <f>SUMPRODUCT(F408:F511,Z408:Z511)</f>
        <v>284507.82142000005</v>
      </c>
      <c r="AA527" s="291">
        <f>IF(AA407="kW",SUMPRODUCT(N408:N511,Q408:Q511,AA408:AA511),SUMPRODUCT(F408:F511,AA408:AA511))</f>
        <v>388.97858023200001</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470670.19918600336</v>
      </c>
      <c r="Z528" s="291">
        <f>SUMPRODUCT(G408:G511,Z408:Z511)</f>
        <v>213355.86056</v>
      </c>
      <c r="AA528" s="291">
        <f>IF(AA407="kW",SUMPRODUCT(N408:N511,R408:R511,AA408:AA511),SUMPRODUCT(G408:G511,AA408:AA511))</f>
        <v>381.50540949600003</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460983.97764045495</v>
      </c>
      <c r="Z529" s="291">
        <f>SUMPRODUCT(H408:H511,Z408:Z511)</f>
        <v>213355.86056</v>
      </c>
      <c r="AA529" s="291">
        <f>IF(AA407="kW",SUMPRODUCT(N408:N511,S408:S511,AA408:AA511),SUMPRODUCT(H408:H511,AA408:AA511))</f>
        <v>381.50540949600003</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456484.45522500004</v>
      </c>
      <c r="Z530" s="291">
        <f>SUMPRODUCT(I408:I511,Z408:Z511)</f>
        <v>213355.86056</v>
      </c>
      <c r="AA530" s="291">
        <f>IF(AA407="kW",SUMPRODUCT(N408:N511,T408:T511,AA408:AA511),SUMPRODUCT(I408:I511,AA408:AA511))</f>
        <v>381.50540949600003</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452312.19622500002</v>
      </c>
      <c r="Z531" s="326">
        <f>SUMPRODUCT(J408:J511,Z408:Z511)</f>
        <v>206086.35168000002</v>
      </c>
      <c r="AA531" s="326">
        <f>IF(AA407="kW",SUMPRODUCT(N408:N511,U408:U511,AA408:AA511),SUMPRODUCT(J408:J511,AA408:AA511))</f>
        <v>362.17631764799995</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582</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1"/>
  <sheetViews>
    <sheetView topLeftCell="A952" zoomScale="90" zoomScaleNormal="90" workbookViewId="0">
      <pane xSplit="2" topLeftCell="AA1" activePane="topRight" state="frozen"/>
      <selection pane="topRight" activeCell="C685" sqref="C685"/>
    </sheetView>
  </sheetViews>
  <sheetFormatPr defaultColWidth="9" defaultRowHeight="15" outlineLevelRow="1" outlineLevelCol="1"/>
  <cols>
    <col min="1" max="1" width="4.5703125" style="522" customWidth="1"/>
    <col min="2" max="2" width="44" style="427" customWidth="1"/>
    <col min="3" max="3" width="13.42578125" style="427" customWidth="1"/>
    <col min="4" max="4" width="17" style="427" customWidth="1"/>
    <col min="5" max="13" width="9" style="427"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967"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967"/>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967"/>
      <c r="C16" s="944" t="s">
        <v>551</v>
      </c>
      <c r="D16" s="945"/>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967" t="s">
        <v>505</v>
      </c>
      <c r="C18" s="966" t="s">
        <v>686</v>
      </c>
      <c r="D18" s="966"/>
      <c r="E18" s="966"/>
      <c r="F18" s="966"/>
      <c r="G18" s="966"/>
      <c r="H18" s="966"/>
      <c r="I18" s="966"/>
      <c r="J18" s="966"/>
      <c r="K18" s="966"/>
      <c r="L18" s="966"/>
      <c r="M18" s="966"/>
      <c r="N18" s="966"/>
      <c r="O18" s="966"/>
      <c r="P18" s="966"/>
      <c r="Q18" s="966"/>
      <c r="R18" s="966"/>
      <c r="S18" s="966"/>
      <c r="T18" s="966"/>
      <c r="U18" s="966"/>
      <c r="V18" s="966"/>
      <c r="W18" s="966"/>
      <c r="X18" s="966"/>
      <c r="Y18" s="606"/>
      <c r="Z18" s="606"/>
      <c r="AA18" s="606"/>
      <c r="AB18" s="606"/>
      <c r="AC18" s="606"/>
      <c r="AD18" s="606"/>
      <c r="AE18" s="270"/>
      <c r="AF18" s="265"/>
      <c r="AG18" s="265"/>
      <c r="AH18" s="265"/>
      <c r="AI18" s="265"/>
      <c r="AJ18" s="265"/>
      <c r="AK18" s="265"/>
      <c r="AL18" s="265"/>
      <c r="AM18" s="265"/>
    </row>
    <row r="19" spans="2:39" ht="45.75" customHeight="1">
      <c r="B19" s="967"/>
      <c r="C19" s="966" t="s">
        <v>565</v>
      </c>
      <c r="D19" s="966"/>
      <c r="E19" s="966"/>
      <c r="F19" s="966"/>
      <c r="G19" s="966"/>
      <c r="H19" s="966"/>
      <c r="I19" s="966"/>
      <c r="J19" s="966"/>
      <c r="K19" s="966"/>
      <c r="L19" s="966"/>
      <c r="M19" s="966"/>
      <c r="N19" s="966"/>
      <c r="O19" s="966"/>
      <c r="P19" s="966"/>
      <c r="Q19" s="966"/>
      <c r="R19" s="966"/>
      <c r="S19" s="966"/>
      <c r="T19" s="966"/>
      <c r="U19" s="966"/>
      <c r="V19" s="966"/>
      <c r="W19" s="966"/>
      <c r="X19" s="966"/>
      <c r="Y19" s="606"/>
      <c r="Z19" s="606"/>
      <c r="AA19" s="606"/>
      <c r="AB19" s="606"/>
      <c r="AC19" s="606"/>
      <c r="AD19" s="606"/>
      <c r="AE19" s="270"/>
      <c r="AF19" s="265"/>
      <c r="AG19" s="265"/>
      <c r="AH19" s="265"/>
      <c r="AI19" s="265"/>
      <c r="AJ19" s="265"/>
      <c r="AK19" s="265"/>
      <c r="AL19" s="265"/>
      <c r="AM19" s="265"/>
    </row>
    <row r="20" spans="2:39" ht="62.25" customHeight="1">
      <c r="B20" s="273"/>
      <c r="C20" s="966" t="s">
        <v>563</v>
      </c>
      <c r="D20" s="966"/>
      <c r="E20" s="966"/>
      <c r="F20" s="966"/>
      <c r="G20" s="966"/>
      <c r="H20" s="966"/>
      <c r="I20" s="966"/>
      <c r="J20" s="966"/>
      <c r="K20" s="966"/>
      <c r="L20" s="966"/>
      <c r="M20" s="966"/>
      <c r="N20" s="966"/>
      <c r="O20" s="966"/>
      <c r="P20" s="966"/>
      <c r="Q20" s="966"/>
      <c r="R20" s="966"/>
      <c r="S20" s="966"/>
      <c r="T20" s="966"/>
      <c r="U20" s="966"/>
      <c r="V20" s="966"/>
      <c r="W20" s="966"/>
      <c r="X20" s="966"/>
      <c r="Y20" s="606"/>
      <c r="Z20" s="606"/>
      <c r="AA20" s="606"/>
      <c r="AB20" s="606"/>
      <c r="AC20" s="606"/>
      <c r="AD20" s="606"/>
      <c r="AE20" s="428"/>
      <c r="AF20" s="265"/>
      <c r="AG20" s="265"/>
      <c r="AH20" s="265"/>
      <c r="AI20" s="265"/>
      <c r="AJ20" s="265"/>
      <c r="AK20" s="265"/>
      <c r="AL20" s="265"/>
      <c r="AM20" s="265"/>
    </row>
    <row r="21" spans="2:39" ht="37.5" customHeight="1">
      <c r="B21" s="273"/>
      <c r="C21" s="966" t="s">
        <v>629</v>
      </c>
      <c r="D21" s="966"/>
      <c r="E21" s="966"/>
      <c r="F21" s="966"/>
      <c r="G21" s="966"/>
      <c r="H21" s="966"/>
      <c r="I21" s="966"/>
      <c r="J21" s="966"/>
      <c r="K21" s="966"/>
      <c r="L21" s="966"/>
      <c r="M21" s="966"/>
      <c r="N21" s="966"/>
      <c r="O21" s="966"/>
      <c r="P21" s="966"/>
      <c r="Q21" s="966"/>
      <c r="R21" s="966"/>
      <c r="S21" s="966"/>
      <c r="T21" s="966"/>
      <c r="U21" s="966"/>
      <c r="V21" s="966"/>
      <c r="W21" s="966"/>
      <c r="X21" s="966"/>
      <c r="Y21" s="606"/>
      <c r="Z21" s="606"/>
      <c r="AA21" s="606"/>
      <c r="AB21" s="606"/>
      <c r="AC21" s="606"/>
      <c r="AD21" s="606"/>
      <c r="AE21" s="276"/>
      <c r="AF21" s="265"/>
      <c r="AG21" s="265"/>
      <c r="AH21" s="265"/>
      <c r="AI21" s="265"/>
      <c r="AJ21" s="265"/>
      <c r="AK21" s="265"/>
      <c r="AL21" s="265"/>
      <c r="AM21" s="265"/>
    </row>
    <row r="22" spans="2:39" ht="54.75" customHeight="1">
      <c r="B22" s="273"/>
      <c r="C22" s="966" t="s">
        <v>613</v>
      </c>
      <c r="D22" s="966"/>
      <c r="E22" s="966"/>
      <c r="F22" s="966"/>
      <c r="G22" s="966"/>
      <c r="H22" s="966"/>
      <c r="I22" s="966"/>
      <c r="J22" s="966"/>
      <c r="K22" s="966"/>
      <c r="L22" s="966"/>
      <c r="M22" s="966"/>
      <c r="N22" s="966"/>
      <c r="O22" s="966"/>
      <c r="P22" s="966"/>
      <c r="Q22" s="966"/>
      <c r="R22" s="966"/>
      <c r="S22" s="966"/>
      <c r="T22" s="966"/>
      <c r="U22" s="966"/>
      <c r="V22" s="966"/>
      <c r="W22" s="966"/>
      <c r="X22" s="966"/>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967"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967"/>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957" t="s">
        <v>211</v>
      </c>
      <c r="C34" s="959" t="s">
        <v>33</v>
      </c>
      <c r="D34" s="284" t="s">
        <v>422</v>
      </c>
      <c r="E34" s="961" t="s">
        <v>209</v>
      </c>
      <c r="F34" s="962"/>
      <c r="G34" s="962"/>
      <c r="H34" s="962"/>
      <c r="I34" s="962"/>
      <c r="J34" s="962"/>
      <c r="K34" s="962"/>
      <c r="L34" s="962"/>
      <c r="M34" s="963"/>
      <c r="N34" s="964" t="s">
        <v>213</v>
      </c>
      <c r="O34" s="284" t="s">
        <v>423</v>
      </c>
      <c r="P34" s="961" t="s">
        <v>212</v>
      </c>
      <c r="Q34" s="962"/>
      <c r="R34" s="962"/>
      <c r="S34" s="962"/>
      <c r="T34" s="962"/>
      <c r="U34" s="962"/>
      <c r="V34" s="962"/>
      <c r="W34" s="962"/>
      <c r="X34" s="963"/>
      <c r="Y34" s="954" t="s">
        <v>243</v>
      </c>
      <c r="Z34" s="955"/>
      <c r="AA34" s="955"/>
      <c r="AB34" s="955"/>
      <c r="AC34" s="955"/>
      <c r="AD34" s="955"/>
      <c r="AE34" s="955"/>
      <c r="AF34" s="955"/>
      <c r="AG34" s="955"/>
      <c r="AH34" s="955"/>
      <c r="AI34" s="955"/>
      <c r="AJ34" s="955"/>
      <c r="AK34" s="955"/>
      <c r="AL34" s="955"/>
      <c r="AM34" s="956"/>
    </row>
    <row r="35" spans="1:39" ht="65.25" customHeight="1">
      <c r="B35" s="958"/>
      <c r="C35" s="960"/>
      <c r="D35" s="285">
        <v>2015</v>
      </c>
      <c r="E35" s="285">
        <v>2016</v>
      </c>
      <c r="F35" s="285">
        <v>2017</v>
      </c>
      <c r="G35" s="285">
        <v>2018</v>
      </c>
      <c r="H35" s="285">
        <v>2019</v>
      </c>
      <c r="I35" s="285">
        <v>2020</v>
      </c>
      <c r="J35" s="285">
        <v>2021</v>
      </c>
      <c r="K35" s="285">
        <v>2022</v>
      </c>
      <c r="L35" s="285">
        <v>2023</v>
      </c>
      <c r="M35" s="429">
        <v>2024</v>
      </c>
      <c r="N35" s="965"/>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Sentinel Lighting</v>
      </c>
      <c r="AC35" s="285" t="str">
        <f>'1.  LRAMVA Summary'!H52</f>
        <v>Street Lighting</v>
      </c>
      <c r="AD35" s="285" t="str">
        <f>'1.  LRAMVA Summary'!I52</f>
        <v>USL</v>
      </c>
      <c r="AE35" s="285" t="str">
        <f>'1.  LRAMVA Summary'!J52</f>
        <v>Embedded</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kWh</v>
      </c>
      <c r="AE36" s="291" t="str">
        <f>'1.  LRAMVA Summary'!J53</f>
        <v>kW</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f>'7.  Persistence Report'!AU97</f>
        <v>113362</v>
      </c>
      <c r="E38" s="295">
        <f>'7.  Persistence Report'!AV97</f>
        <v>112331</v>
      </c>
      <c r="F38" s="295">
        <f>'7.  Persistence Report'!AW97</f>
        <v>112331</v>
      </c>
      <c r="G38" s="295">
        <f>'7.  Persistence Report'!AX97</f>
        <v>112331</v>
      </c>
      <c r="H38" s="295">
        <f>'7.  Persistence Report'!AY97</f>
        <v>112331</v>
      </c>
      <c r="I38" s="295">
        <f>'7.  Persistence Report'!AZ97</f>
        <v>112331</v>
      </c>
      <c r="J38" s="295">
        <f>'7.  Persistence Report'!BA97</f>
        <v>112331</v>
      </c>
      <c r="K38" s="295">
        <f>'7.  Persistence Report'!BB97</f>
        <v>112306</v>
      </c>
      <c r="L38" s="295">
        <f>'7.  Persistence Report'!BC97</f>
        <v>112306</v>
      </c>
      <c r="M38" s="295">
        <f>'7.  Persistence Report'!BD97</f>
        <v>112306</v>
      </c>
      <c r="N38" s="291"/>
      <c r="O38" s="295">
        <f>'7.  Persistence Report'!P97</f>
        <v>7</v>
      </c>
      <c r="P38" s="295">
        <f>'7.  Persistence Report'!Q97</f>
        <v>7</v>
      </c>
      <c r="Q38" s="295">
        <f>'7.  Persistence Report'!R97</f>
        <v>7</v>
      </c>
      <c r="R38" s="295">
        <f>'7.  Persistence Report'!S97</f>
        <v>7</v>
      </c>
      <c r="S38" s="295">
        <f>'7.  Persistence Report'!T97</f>
        <v>7</v>
      </c>
      <c r="T38" s="295">
        <f>'7.  Persistence Report'!U97</f>
        <v>7</v>
      </c>
      <c r="U38" s="295">
        <f>'7.  Persistence Report'!V97</f>
        <v>7</v>
      </c>
      <c r="V38" s="295">
        <f>'7.  Persistence Report'!W97</f>
        <v>7</v>
      </c>
      <c r="W38" s="295">
        <f>'7.  Persistence Report'!X97</f>
        <v>7</v>
      </c>
      <c r="X38" s="295">
        <f>'7.  Persistence Report'!Y97</f>
        <v>7</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f>'7.  Persistence Report'!AU107</f>
        <v>18933</v>
      </c>
      <c r="E39" s="295">
        <f>'7.  Persistence Report'!AV107</f>
        <v>18660</v>
      </c>
      <c r="F39" s="295">
        <f>'7.  Persistence Report'!AW107</f>
        <v>18660</v>
      </c>
      <c r="G39" s="295">
        <f>'7.  Persistence Report'!AX107</f>
        <v>18660</v>
      </c>
      <c r="H39" s="295">
        <f>'7.  Persistence Report'!AY107</f>
        <v>18660</v>
      </c>
      <c r="I39" s="295">
        <f>'7.  Persistence Report'!AZ107</f>
        <v>18660</v>
      </c>
      <c r="J39" s="295">
        <f>'7.  Persistence Report'!BA107</f>
        <v>18660</v>
      </c>
      <c r="K39" s="295">
        <f>'7.  Persistence Report'!BB107</f>
        <v>18653</v>
      </c>
      <c r="L39" s="295">
        <f>'7.  Persistence Report'!BC107</f>
        <v>18653</v>
      </c>
      <c r="M39" s="295">
        <f>'7.  Persistence Report'!BD107</f>
        <v>18653</v>
      </c>
      <c r="N39" s="468"/>
      <c r="O39" s="295">
        <f>'7.  Persistence Report'!P107</f>
        <v>1</v>
      </c>
      <c r="P39" s="295">
        <f>'7.  Persistence Report'!Q107</f>
        <v>1</v>
      </c>
      <c r="Q39" s="295">
        <f>'7.  Persistence Report'!R107</f>
        <v>1</v>
      </c>
      <c r="R39" s="295">
        <f>'7.  Persistence Report'!S107</f>
        <v>1</v>
      </c>
      <c r="S39" s="295">
        <f>'7.  Persistence Report'!T107</f>
        <v>1</v>
      </c>
      <c r="T39" s="295">
        <f>'7.  Persistence Report'!U107</f>
        <v>1</v>
      </c>
      <c r="U39" s="295">
        <f>'7.  Persistence Report'!V107</f>
        <v>1</v>
      </c>
      <c r="V39" s="295">
        <f>'7.  Persistence Report'!W107</f>
        <v>1</v>
      </c>
      <c r="W39" s="295">
        <f>'7.  Persistence Report'!X107</f>
        <v>1</v>
      </c>
      <c r="X39" s="295">
        <f>'7.  Persistence Report'!Y107</f>
        <v>1</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f>'7.  Persistence Report'!AU98</f>
        <v>209429</v>
      </c>
      <c r="E41" s="295">
        <f>'7.  Persistence Report'!AV98</f>
        <v>205707</v>
      </c>
      <c r="F41" s="295">
        <f>'7.  Persistence Report'!AW98</f>
        <v>205707</v>
      </c>
      <c r="G41" s="295">
        <f>'7.  Persistence Report'!AX98</f>
        <v>205707</v>
      </c>
      <c r="H41" s="295">
        <f>'7.  Persistence Report'!AY98</f>
        <v>205707</v>
      </c>
      <c r="I41" s="295">
        <f>'7.  Persistence Report'!AZ98</f>
        <v>205707</v>
      </c>
      <c r="J41" s="295">
        <f>'7.  Persistence Report'!BA98</f>
        <v>205707</v>
      </c>
      <c r="K41" s="295">
        <f>'7.  Persistence Report'!BB98</f>
        <v>205599</v>
      </c>
      <c r="L41" s="295">
        <f>'7.  Persistence Report'!BC98</f>
        <v>205599</v>
      </c>
      <c r="M41" s="295">
        <f>'7.  Persistence Report'!BD98</f>
        <v>205599</v>
      </c>
      <c r="N41" s="291"/>
      <c r="O41" s="295">
        <f>'7.  Persistence Report'!P98</f>
        <v>14</v>
      </c>
      <c r="P41" s="295">
        <f>'7.  Persistence Report'!Q98</f>
        <v>14</v>
      </c>
      <c r="Q41" s="295">
        <f>'7.  Persistence Report'!R98</f>
        <v>14</v>
      </c>
      <c r="R41" s="295">
        <f>'7.  Persistence Report'!S98</f>
        <v>14</v>
      </c>
      <c r="S41" s="295">
        <f>'7.  Persistence Report'!T98</f>
        <v>14</v>
      </c>
      <c r="T41" s="295">
        <f>'7.  Persistence Report'!U98</f>
        <v>14</v>
      </c>
      <c r="U41" s="295">
        <f>'7.  Persistence Report'!V98</f>
        <v>14</v>
      </c>
      <c r="V41" s="295">
        <f>'7.  Persistence Report'!W98</f>
        <v>14</v>
      </c>
      <c r="W41" s="295">
        <f>'7.  Persistence Report'!X98</f>
        <v>14</v>
      </c>
      <c r="X41" s="295">
        <f>'7.  Persistence Report'!Y98</f>
        <v>14</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f>'7.  Persistence Report'!AU108</f>
        <v>2166</v>
      </c>
      <c r="E42" s="295">
        <f>'7.  Persistence Report'!AV108</f>
        <v>2141</v>
      </c>
      <c r="F42" s="295">
        <f>'7.  Persistence Report'!AW108</f>
        <v>2141</v>
      </c>
      <c r="G42" s="295">
        <f>'7.  Persistence Report'!AX108</f>
        <v>2141</v>
      </c>
      <c r="H42" s="295">
        <f>'7.  Persistence Report'!AY108</f>
        <v>2141</v>
      </c>
      <c r="I42" s="295">
        <f>'7.  Persistence Report'!AZ108</f>
        <v>2141</v>
      </c>
      <c r="J42" s="295">
        <f>'7.  Persistence Report'!BA108</f>
        <v>2141</v>
      </c>
      <c r="K42" s="295">
        <f>'7.  Persistence Report'!BB108</f>
        <v>2135</v>
      </c>
      <c r="L42" s="295">
        <f>'7.  Persistence Report'!BC108</f>
        <v>2135</v>
      </c>
      <c r="M42" s="295">
        <f>'7.  Persistence Report'!BD108</f>
        <v>2135</v>
      </c>
      <c r="N42" s="468"/>
      <c r="O42" s="295">
        <f>'7.  Persistence Report'!P108</f>
        <v>0</v>
      </c>
      <c r="P42" s="295">
        <f>'7.  Persistence Report'!Q108</f>
        <v>0</v>
      </c>
      <c r="Q42" s="295">
        <f>'7.  Persistence Report'!R108</f>
        <v>0</v>
      </c>
      <c r="R42" s="295">
        <f>'7.  Persistence Report'!S108</f>
        <v>0</v>
      </c>
      <c r="S42" s="295">
        <f>'7.  Persistence Report'!T108</f>
        <v>0</v>
      </c>
      <c r="T42" s="295">
        <f>'7.  Persistence Report'!U108</f>
        <v>0</v>
      </c>
      <c r="U42" s="295">
        <f>'7.  Persistence Report'!V108</f>
        <v>0</v>
      </c>
      <c r="V42" s="295">
        <f>'7.  Persistence Report'!W108</f>
        <v>0</v>
      </c>
      <c r="W42" s="295">
        <f>'7.  Persistence Report'!X108</f>
        <v>0</v>
      </c>
      <c r="X42" s="295">
        <f>'7.  Persistence Report'!Y108</f>
        <v>0</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f>'7.  Persistence Report'!AU96</f>
        <v>8471</v>
      </c>
      <c r="E44" s="295">
        <f>'7.  Persistence Report'!AV96</f>
        <v>8471</v>
      </c>
      <c r="F44" s="295">
        <f>'7.  Persistence Report'!AW96</f>
        <v>8471</v>
      </c>
      <c r="G44" s="295">
        <f>'7.  Persistence Report'!AX96</f>
        <v>8367</v>
      </c>
      <c r="H44" s="295">
        <f>'7.  Persistence Report'!AY96</f>
        <v>3663</v>
      </c>
      <c r="I44" s="295">
        <f>'7.  Persistence Report'!AZ96</f>
        <v>0</v>
      </c>
      <c r="J44" s="295">
        <f>'7.  Persistence Report'!BA96</f>
        <v>0</v>
      </c>
      <c r="K44" s="295">
        <f>'7.  Persistence Report'!BB96</f>
        <v>0</v>
      </c>
      <c r="L44" s="295">
        <f>'7.  Persistence Report'!BC96</f>
        <v>0</v>
      </c>
      <c r="M44" s="295">
        <f>'7.  Persistence Report'!BD96</f>
        <v>0</v>
      </c>
      <c r="N44" s="291"/>
      <c r="O44" s="295">
        <f>'7.  Persistence Report'!P96</f>
        <v>2</v>
      </c>
      <c r="P44" s="295">
        <f>'7.  Persistence Report'!Q96</f>
        <v>2</v>
      </c>
      <c r="Q44" s="295">
        <f>'7.  Persistence Report'!R96</f>
        <v>2</v>
      </c>
      <c r="R44" s="295">
        <f>'7.  Persistence Report'!S96</f>
        <v>1</v>
      </c>
      <c r="S44" s="295">
        <f>'7.  Persistence Report'!T96</f>
        <v>1</v>
      </c>
      <c r="T44" s="295">
        <f>'7.  Persistence Report'!U96</f>
        <v>0</v>
      </c>
      <c r="U44" s="295">
        <f>'7.  Persistence Report'!V96</f>
        <v>0</v>
      </c>
      <c r="V44" s="295">
        <f>'7.  Persistence Report'!W96</f>
        <v>0</v>
      </c>
      <c r="W44" s="295">
        <f>'7.  Persistence Report'!X96</f>
        <v>0</v>
      </c>
      <c r="X44" s="295">
        <f>'7.  Persistence Report'!Y96</f>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672</v>
      </c>
      <c r="C47" s="291" t="s">
        <v>25</v>
      </c>
      <c r="D47" s="295">
        <f>'7.  Persistence Report'!AU99</f>
        <v>128076</v>
      </c>
      <c r="E47" s="295">
        <f>'7.  Persistence Report'!AV99</f>
        <v>128076</v>
      </c>
      <c r="F47" s="295">
        <f>'7.  Persistence Report'!AW99</f>
        <v>128076</v>
      </c>
      <c r="G47" s="295">
        <f>'7.  Persistence Report'!AX99</f>
        <v>128076</v>
      </c>
      <c r="H47" s="295">
        <f>'7.  Persistence Report'!AY99</f>
        <v>128076</v>
      </c>
      <c r="I47" s="295">
        <f>'7.  Persistence Report'!AZ99</f>
        <v>128076</v>
      </c>
      <c r="J47" s="295">
        <f>'7.  Persistence Report'!BA99</f>
        <v>128076</v>
      </c>
      <c r="K47" s="295">
        <f>'7.  Persistence Report'!BB99</f>
        <v>128076</v>
      </c>
      <c r="L47" s="295">
        <f>'7.  Persistence Report'!BC99</f>
        <v>128076</v>
      </c>
      <c r="M47" s="295">
        <f>'7.  Persistence Report'!BD99</f>
        <v>128076</v>
      </c>
      <c r="N47" s="291"/>
      <c r="O47" s="295">
        <f>'7.  Persistence Report'!P99</f>
        <v>68</v>
      </c>
      <c r="P47" s="295">
        <f>'7.  Persistence Report'!Q99</f>
        <v>68</v>
      </c>
      <c r="Q47" s="295">
        <f>'7.  Persistence Report'!R99</f>
        <v>68</v>
      </c>
      <c r="R47" s="295">
        <f>'7.  Persistence Report'!S99</f>
        <v>68</v>
      </c>
      <c r="S47" s="295">
        <f>'7.  Persistence Report'!T99</f>
        <v>68</v>
      </c>
      <c r="T47" s="295">
        <f>'7.  Persistence Report'!U99</f>
        <v>68</v>
      </c>
      <c r="U47" s="295">
        <f>'7.  Persistence Report'!V99</f>
        <v>68</v>
      </c>
      <c r="V47" s="295">
        <f>'7.  Persistence Report'!W99</f>
        <v>68</v>
      </c>
      <c r="W47" s="295">
        <f>'7.  Persistence Report'!X99</f>
        <v>68</v>
      </c>
      <c r="X47" s="295">
        <f>'7.  Persistence Report'!Y99</f>
        <v>68</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f>'7.  Persistence Report'!AU109</f>
        <v>2748</v>
      </c>
      <c r="E48" s="295">
        <f>'7.  Persistence Report'!AV109</f>
        <v>2748</v>
      </c>
      <c r="F48" s="295">
        <f>'7.  Persistence Report'!AW109</f>
        <v>2748</v>
      </c>
      <c r="G48" s="295">
        <f>'7.  Persistence Report'!AX109</f>
        <v>2748</v>
      </c>
      <c r="H48" s="295">
        <f>'7.  Persistence Report'!AY109</f>
        <v>2748</v>
      </c>
      <c r="I48" s="295">
        <f>'7.  Persistence Report'!AZ109</f>
        <v>2748</v>
      </c>
      <c r="J48" s="295">
        <f>'7.  Persistence Report'!BA109</f>
        <v>2748</v>
      </c>
      <c r="K48" s="295">
        <f>'7.  Persistence Report'!BB109</f>
        <v>2748</v>
      </c>
      <c r="L48" s="295">
        <f>'7.  Persistence Report'!BC109</f>
        <v>2748</v>
      </c>
      <c r="M48" s="295">
        <f>'7.  Persistence Report'!BD109</f>
        <v>2748</v>
      </c>
      <c r="N48" s="468"/>
      <c r="O48" s="295">
        <f>'7.  Persistence Report'!P109</f>
        <v>1</v>
      </c>
      <c r="P48" s="295">
        <f>'7.  Persistence Report'!Q109</f>
        <v>1</v>
      </c>
      <c r="Q48" s="295">
        <f>'7.  Persistence Report'!R109</f>
        <v>1</v>
      </c>
      <c r="R48" s="295">
        <f>'7.  Persistence Report'!S109</f>
        <v>1</v>
      </c>
      <c r="S48" s="295">
        <f>'7.  Persistence Report'!T109</f>
        <v>1</v>
      </c>
      <c r="T48" s="295">
        <f>'7.  Persistence Report'!U109</f>
        <v>1</v>
      </c>
      <c r="U48" s="295">
        <f>'7.  Persistence Report'!V109</f>
        <v>1</v>
      </c>
      <c r="V48" s="295">
        <f>'7.  Persistence Report'!W109</f>
        <v>1</v>
      </c>
      <c r="W48" s="295">
        <f>'7.  Persistence Report'!X109</f>
        <v>1</v>
      </c>
      <c r="X48" s="295">
        <f>'7.  Persistence Report'!Y109</f>
        <v>1</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f>'7.  Persistence Report'!AU100</f>
        <v>53408</v>
      </c>
      <c r="E50" s="295">
        <f>'7.  Persistence Report'!AV100</f>
        <v>53408</v>
      </c>
      <c r="F50" s="295">
        <f>'7.  Persistence Report'!AW100</f>
        <v>53408</v>
      </c>
      <c r="G50" s="295">
        <f>'7.  Persistence Report'!AX100</f>
        <v>53408</v>
      </c>
      <c r="H50" s="295">
        <f>'7.  Persistence Report'!AY100</f>
        <v>53408</v>
      </c>
      <c r="I50" s="295">
        <f>'7.  Persistence Report'!AZ100</f>
        <v>53408</v>
      </c>
      <c r="J50" s="295">
        <f>'7.  Persistence Report'!BA100</f>
        <v>53408</v>
      </c>
      <c r="K50" s="295">
        <f>'7.  Persistence Report'!BB100</f>
        <v>53408</v>
      </c>
      <c r="L50" s="295">
        <f>'7.  Persistence Report'!BC100</f>
        <v>53408</v>
      </c>
      <c r="M50" s="295">
        <f>'7.  Persistence Report'!BD100</f>
        <v>53408</v>
      </c>
      <c r="N50" s="291"/>
      <c r="O50" s="295">
        <f>'7.  Persistence Report'!P100</f>
        <v>20</v>
      </c>
      <c r="P50" s="295">
        <f>'7.  Persistence Report'!Q100</f>
        <v>20</v>
      </c>
      <c r="Q50" s="295">
        <f>'7.  Persistence Report'!R100</f>
        <v>20</v>
      </c>
      <c r="R50" s="295">
        <f>'7.  Persistence Report'!S100</f>
        <v>20</v>
      </c>
      <c r="S50" s="295">
        <f>'7.  Persistence Report'!T100</f>
        <v>20</v>
      </c>
      <c r="T50" s="295">
        <f>'7.  Persistence Report'!U100</f>
        <v>20</v>
      </c>
      <c r="U50" s="295">
        <f>'7.  Persistence Report'!V100</f>
        <v>20</v>
      </c>
      <c r="V50" s="295">
        <f>'7.  Persistence Report'!W100</f>
        <v>20</v>
      </c>
      <c r="W50" s="295">
        <f>'7.  Persistence Report'!X100</f>
        <v>20</v>
      </c>
      <c r="X50" s="295">
        <f>'7.  Persistence Report'!Y100</f>
        <v>20</v>
      </c>
      <c r="Y50" s="410">
        <v>1</v>
      </c>
      <c r="Z50" s="410"/>
      <c r="AA50" s="410"/>
      <c r="AB50" s="410"/>
      <c r="AC50" s="410"/>
      <c r="AD50" s="410"/>
      <c r="AE50" s="410"/>
      <c r="AF50" s="410"/>
      <c r="AG50" s="410"/>
      <c r="AH50" s="410"/>
      <c r="AI50" s="410"/>
      <c r="AJ50" s="410"/>
      <c r="AK50" s="410"/>
      <c r="AL50" s="410"/>
      <c r="AM50" s="296">
        <f>SUM(Y50:AL50)</f>
        <v>1</v>
      </c>
    </row>
    <row r="51" spans="1:39" outlineLevel="1">
      <c r="B51" s="294" t="s">
        <v>267</v>
      </c>
      <c r="C51" s="291" t="s">
        <v>163</v>
      </c>
      <c r="D51" s="295">
        <f>'7.  Persistence Report'!AU110</f>
        <v>3366</v>
      </c>
      <c r="E51" s="295">
        <f>'7.  Persistence Report'!AV110</f>
        <v>3366</v>
      </c>
      <c r="F51" s="295">
        <f>'7.  Persistence Report'!AW110</f>
        <v>3366</v>
      </c>
      <c r="G51" s="295">
        <f>'7.  Persistence Report'!AX110</f>
        <v>3366</v>
      </c>
      <c r="H51" s="295">
        <f>'7.  Persistence Report'!AY110</f>
        <v>3366</v>
      </c>
      <c r="I51" s="295">
        <f>'7.  Persistence Report'!AZ110</f>
        <v>3366</v>
      </c>
      <c r="J51" s="295">
        <f>'7.  Persistence Report'!BA110</f>
        <v>3366</v>
      </c>
      <c r="K51" s="295">
        <f>'7.  Persistence Report'!BB110</f>
        <v>3366</v>
      </c>
      <c r="L51" s="295">
        <f>'7.  Persistence Report'!BC110</f>
        <v>3366</v>
      </c>
      <c r="M51" s="295">
        <f>'7.  Persistence Report'!BD110</f>
        <v>3366</v>
      </c>
      <c r="N51" s="468"/>
      <c r="O51" s="295">
        <f>'7.  Persistence Report'!P110</f>
        <v>0</v>
      </c>
      <c r="P51" s="295">
        <f>'7.  Persistence Report'!Q110</f>
        <v>0</v>
      </c>
      <c r="Q51" s="295">
        <f>'7.  Persistence Report'!R110</f>
        <v>0</v>
      </c>
      <c r="R51" s="295">
        <f>'7.  Persistence Report'!S110</f>
        <v>0</v>
      </c>
      <c r="S51" s="295">
        <f>'7.  Persistence Report'!T110</f>
        <v>0</v>
      </c>
      <c r="T51" s="295">
        <f>'7.  Persistence Report'!U110</f>
        <v>0</v>
      </c>
      <c r="U51" s="295">
        <f>'7.  Persistence Report'!V110</f>
        <v>0</v>
      </c>
      <c r="V51" s="295">
        <f>'7.  Persistence Report'!W110</f>
        <v>0</v>
      </c>
      <c r="W51" s="295">
        <f>'7.  Persistence Report'!X110</f>
        <v>0</v>
      </c>
      <c r="X51" s="295">
        <f>'7.  Persistence Report'!Y110</f>
        <v>0</v>
      </c>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f>'7.  Persistence Report'!AU101</f>
        <v>71357</v>
      </c>
      <c r="E54" s="295">
        <f>'7.  Persistence Report'!AV101</f>
        <v>71357</v>
      </c>
      <c r="F54" s="295">
        <f>'7.  Persistence Report'!AW101</f>
        <v>71357</v>
      </c>
      <c r="G54" s="295">
        <f>'7.  Persistence Report'!AX101</f>
        <v>71357</v>
      </c>
      <c r="H54" s="295">
        <f>'7.  Persistence Report'!AY101</f>
        <v>0</v>
      </c>
      <c r="I54" s="295">
        <f>'7.  Persistence Report'!AZ101</f>
        <v>0</v>
      </c>
      <c r="J54" s="295">
        <f>'7.  Persistence Report'!BA101</f>
        <v>0</v>
      </c>
      <c r="K54" s="295">
        <f>'7.  Persistence Report'!BB101</f>
        <v>0</v>
      </c>
      <c r="L54" s="295">
        <f>'7.  Persistence Report'!BC101</f>
        <v>0</v>
      </c>
      <c r="M54" s="295">
        <f>'7.  Persistence Report'!BD101</f>
        <v>0</v>
      </c>
      <c r="N54" s="295">
        <v>12</v>
      </c>
      <c r="O54" s="295">
        <f>'7.  Persistence Report'!P101</f>
        <v>15</v>
      </c>
      <c r="P54" s="295">
        <f>'7.  Persistence Report'!Q101</f>
        <v>15</v>
      </c>
      <c r="Q54" s="295">
        <f>'7.  Persistence Report'!R101</f>
        <v>15</v>
      </c>
      <c r="R54" s="295">
        <f>'7.  Persistence Report'!S101</f>
        <v>15</v>
      </c>
      <c r="S54" s="295">
        <f>'7.  Persistence Report'!T101</f>
        <v>0</v>
      </c>
      <c r="T54" s="295">
        <f>'7.  Persistence Report'!U101</f>
        <v>0</v>
      </c>
      <c r="U54" s="295">
        <f>'7.  Persistence Report'!V101</f>
        <v>0</v>
      </c>
      <c r="V54" s="295">
        <f>'7.  Persistence Report'!W101</f>
        <v>0</v>
      </c>
      <c r="W54" s="295">
        <f>'7.  Persistence Report'!X101</f>
        <v>0</v>
      </c>
      <c r="X54" s="295">
        <f>'7.  Persistence Report'!Y101</f>
        <v>0</v>
      </c>
      <c r="Y54" s="415"/>
      <c r="Z54" s="410"/>
      <c r="AA54" s="410">
        <v>1</v>
      </c>
      <c r="AB54" s="410"/>
      <c r="AC54" s="410"/>
      <c r="AD54" s="410"/>
      <c r="AE54" s="410"/>
      <c r="AF54" s="415"/>
      <c r="AG54" s="415"/>
      <c r="AH54" s="415"/>
      <c r="AI54" s="415"/>
      <c r="AJ54" s="415"/>
      <c r="AK54" s="415"/>
      <c r="AL54" s="415"/>
      <c r="AM54" s="296">
        <f>SUM(Y54:AL54)</f>
        <v>1</v>
      </c>
    </row>
    <row r="55" spans="1:39" outlineLevel="1">
      <c r="B55" s="294" t="s">
        <v>267</v>
      </c>
      <c r="C55" s="291" t="s">
        <v>163</v>
      </c>
      <c r="D55" s="295">
        <f>'7.  Persistence Report'!AU111</f>
        <v>4802</v>
      </c>
      <c r="E55" s="295">
        <f>'7.  Persistence Report'!AV111</f>
        <v>4802</v>
      </c>
      <c r="F55" s="295">
        <f>'7.  Persistence Report'!AW111</f>
        <v>4802</v>
      </c>
      <c r="G55" s="295">
        <f>'7.  Persistence Report'!AX111</f>
        <v>4802</v>
      </c>
      <c r="H55" s="295">
        <f>'7.  Persistence Report'!AY111</f>
        <v>76159</v>
      </c>
      <c r="I55" s="295">
        <f>'7.  Persistence Report'!AZ111</f>
        <v>76159</v>
      </c>
      <c r="J55" s="295">
        <f>'7.  Persistence Report'!BA111</f>
        <v>76159</v>
      </c>
      <c r="K55" s="295">
        <f>'7.  Persistence Report'!BB111</f>
        <v>76159</v>
      </c>
      <c r="L55" s="295">
        <f>'7.  Persistence Report'!BC111</f>
        <v>76159</v>
      </c>
      <c r="M55" s="295">
        <f>'7.  Persistence Report'!BD111</f>
        <v>76159</v>
      </c>
      <c r="N55" s="295">
        <f>N54</f>
        <v>12</v>
      </c>
      <c r="O55" s="295">
        <f>'7.  Persistence Report'!P111</f>
        <v>1</v>
      </c>
      <c r="P55" s="295">
        <f>'7.  Persistence Report'!Q111</f>
        <v>1</v>
      </c>
      <c r="Q55" s="295">
        <f>'7.  Persistence Report'!R111</f>
        <v>1</v>
      </c>
      <c r="R55" s="295">
        <f>'7.  Persistence Report'!S111</f>
        <v>1</v>
      </c>
      <c r="S55" s="295">
        <f>'7.  Persistence Report'!T111</f>
        <v>16</v>
      </c>
      <c r="T55" s="295">
        <f>'7.  Persistence Report'!U111</f>
        <v>16</v>
      </c>
      <c r="U55" s="295">
        <f>'7.  Persistence Report'!V111</f>
        <v>16</v>
      </c>
      <c r="V55" s="295">
        <f>'7.  Persistence Report'!W111</f>
        <v>16</v>
      </c>
      <c r="W55" s="295">
        <f>'7.  Persistence Report'!X111</f>
        <v>16</v>
      </c>
      <c r="X55" s="295">
        <f>'7.  Persistence Report'!Y111</f>
        <v>16</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f>'7.  Persistence Report'!AU102</f>
        <v>1095679</v>
      </c>
      <c r="E57" s="295">
        <f>'7.  Persistence Report'!AV102</f>
        <v>1095679</v>
      </c>
      <c r="F57" s="295">
        <f>'7.  Persistence Report'!AW102</f>
        <v>1084044</v>
      </c>
      <c r="G57" s="295">
        <f>'7.  Persistence Report'!AX102</f>
        <v>1084044</v>
      </c>
      <c r="H57" s="295">
        <f>'7.  Persistence Report'!AY102</f>
        <v>1084044</v>
      </c>
      <c r="I57" s="295">
        <f>'7.  Persistence Report'!AZ102</f>
        <v>1084044</v>
      </c>
      <c r="J57" s="295">
        <f>'7.  Persistence Report'!BA102</f>
        <v>1064675</v>
      </c>
      <c r="K57" s="295">
        <f>'7.  Persistence Report'!BB102</f>
        <v>1064675</v>
      </c>
      <c r="L57" s="295">
        <f>'7.  Persistence Report'!BC102</f>
        <v>1063177</v>
      </c>
      <c r="M57" s="295">
        <f>'7.  Persistence Report'!BD102</f>
        <v>999473</v>
      </c>
      <c r="N57" s="295">
        <v>12</v>
      </c>
      <c r="O57" s="295">
        <f>'7.  Persistence Report'!P102</f>
        <v>70</v>
      </c>
      <c r="P57" s="295">
        <f>'7.  Persistence Report'!Q102</f>
        <v>70</v>
      </c>
      <c r="Q57" s="295">
        <f>'7.  Persistence Report'!R102</f>
        <v>66</v>
      </c>
      <c r="R57" s="295">
        <f>'7.  Persistence Report'!S102</f>
        <v>66</v>
      </c>
      <c r="S57" s="295">
        <f>'7.  Persistence Report'!T102</f>
        <v>66</v>
      </c>
      <c r="T57" s="295">
        <f>'7.  Persistence Report'!U102</f>
        <v>66</v>
      </c>
      <c r="U57" s="295">
        <f>'7.  Persistence Report'!V102</f>
        <v>65</v>
      </c>
      <c r="V57" s="295">
        <f>'7.  Persistence Report'!W102</f>
        <v>65</v>
      </c>
      <c r="W57" s="295">
        <f>'7.  Persistence Report'!X102</f>
        <v>65</v>
      </c>
      <c r="X57" s="295">
        <f>'7.  Persistence Report'!Y102</f>
        <v>62</v>
      </c>
      <c r="Y57" s="533"/>
      <c r="Z57" s="533">
        <v>0.4</v>
      </c>
      <c r="AA57" s="533">
        <v>0.6</v>
      </c>
      <c r="AB57" s="410"/>
      <c r="AC57" s="533"/>
      <c r="AD57" s="410"/>
      <c r="AE57" s="410"/>
      <c r="AF57" s="415"/>
      <c r="AG57" s="415"/>
      <c r="AH57" s="415"/>
      <c r="AI57" s="415"/>
      <c r="AJ57" s="415"/>
      <c r="AK57" s="415"/>
      <c r="AL57" s="415"/>
      <c r="AM57" s="296">
        <f>SUM(Y57:AL57)</f>
        <v>1</v>
      </c>
    </row>
    <row r="58" spans="1:39" outlineLevel="1">
      <c r="B58" s="294" t="s">
        <v>267</v>
      </c>
      <c r="C58" s="291" t="s">
        <v>163</v>
      </c>
      <c r="D58" s="295">
        <f>'7.  Persistence Report'!AU112+'7.  Persistence Report'!AU115</f>
        <v>-26071</v>
      </c>
      <c r="E58" s="295">
        <f>'7.  Persistence Report'!AV112+'7.  Persistence Report'!AV115</f>
        <v>-26071</v>
      </c>
      <c r="F58" s="295">
        <f>'7.  Persistence Report'!AW112+'7.  Persistence Report'!AW115</f>
        <v>-14435</v>
      </c>
      <c r="G58" s="295">
        <f>'7.  Persistence Report'!AX112+'7.  Persistence Report'!AX115</f>
        <v>-13520</v>
      </c>
      <c r="H58" s="295">
        <f>'7.  Persistence Report'!AY112+'7.  Persistence Report'!AY115</f>
        <v>-13520</v>
      </c>
      <c r="I58" s="295">
        <f>'7.  Persistence Report'!AZ112+'7.  Persistence Report'!AZ115</f>
        <v>-13520</v>
      </c>
      <c r="J58" s="295">
        <f>'7.  Persistence Report'!BA112+'7.  Persistence Report'!BA115</f>
        <v>5849</v>
      </c>
      <c r="K58" s="295">
        <f>'7.  Persistence Report'!BB112+'7.  Persistence Report'!BB115</f>
        <v>5849</v>
      </c>
      <c r="L58" s="295">
        <f>'7.  Persistence Report'!BC112+'7.  Persistence Report'!BC115</f>
        <v>7347</v>
      </c>
      <c r="M58" s="295">
        <f>'7.  Persistence Report'!BD112+'7.  Persistence Report'!BD115</f>
        <v>2200</v>
      </c>
      <c r="N58" s="295">
        <f>N57</f>
        <v>12</v>
      </c>
      <c r="O58" s="295">
        <f>'7.  Persistence Report'!P112+'7.  Persistence Report'!P115</f>
        <v>-6</v>
      </c>
      <c r="P58" s="295">
        <f>'7.  Persistence Report'!Q112+'7.  Persistence Report'!Q115</f>
        <v>-6</v>
      </c>
      <c r="Q58" s="295">
        <f>'7.  Persistence Report'!R112+'7.  Persistence Report'!R115</f>
        <v>-2</v>
      </c>
      <c r="R58" s="295">
        <f>'7.  Persistence Report'!S112+'7.  Persistence Report'!S115</f>
        <v>-2</v>
      </c>
      <c r="S58" s="295">
        <f>'7.  Persistence Report'!T112+'7.  Persistence Report'!T115</f>
        <v>-2</v>
      </c>
      <c r="T58" s="295">
        <f>'7.  Persistence Report'!U112+'7.  Persistence Report'!U115</f>
        <v>-2</v>
      </c>
      <c r="U58" s="295">
        <f>'7.  Persistence Report'!V112+'7.  Persistence Report'!V115</f>
        <v>-1</v>
      </c>
      <c r="V58" s="295">
        <f>'7.  Persistence Report'!W112+'7.  Persistence Report'!W115</f>
        <v>-1</v>
      </c>
      <c r="W58" s="295">
        <f>'7.  Persistence Report'!X112+'7.  Persistence Report'!X115</f>
        <v>-1</v>
      </c>
      <c r="X58" s="295">
        <f>'7.  Persistence Report'!Y112+'7.  Persistence Report'!Y115</f>
        <v>-1</v>
      </c>
      <c r="Y58" s="411">
        <f>Y57</f>
        <v>0</v>
      </c>
      <c r="Z58" s="411">
        <f>Z57</f>
        <v>0.4</v>
      </c>
      <c r="AA58" s="411">
        <f t="shared" ref="AA58" si="66">AA57</f>
        <v>0.6</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f>'7.  Persistence Report'!AU103</f>
        <v>81790</v>
      </c>
      <c r="E60" s="295">
        <f>'7.  Persistence Report'!AV103</f>
        <v>69487</v>
      </c>
      <c r="F60" s="295">
        <f>'7.  Persistence Report'!AW103</f>
        <v>49751</v>
      </c>
      <c r="G60" s="295">
        <f>'7.  Persistence Report'!AX103</f>
        <v>49751</v>
      </c>
      <c r="H60" s="295">
        <f>'7.  Persistence Report'!AY103</f>
        <v>49751</v>
      </c>
      <c r="I60" s="295">
        <f>'7.  Persistence Report'!AZ103</f>
        <v>49751</v>
      </c>
      <c r="J60" s="295">
        <f>'7.  Persistence Report'!BA103</f>
        <v>49751</v>
      </c>
      <c r="K60" s="295">
        <f>'7.  Persistence Report'!BB103</f>
        <v>49751</v>
      </c>
      <c r="L60" s="295">
        <f>'7.  Persistence Report'!BC103</f>
        <v>49751</v>
      </c>
      <c r="M60" s="295">
        <f>'7.  Persistence Report'!BD103</f>
        <v>49751</v>
      </c>
      <c r="N60" s="295">
        <v>12</v>
      </c>
      <c r="O60" s="295">
        <f>'7.  Persistence Report'!P103</f>
        <v>18</v>
      </c>
      <c r="P60" s="295">
        <f>'7.  Persistence Report'!Q103</f>
        <v>15</v>
      </c>
      <c r="Q60" s="295">
        <f>'7.  Persistence Report'!R103</f>
        <v>11</v>
      </c>
      <c r="R60" s="295">
        <f>'7.  Persistence Report'!S103</f>
        <v>11</v>
      </c>
      <c r="S60" s="295">
        <f>'7.  Persistence Report'!T103</f>
        <v>11</v>
      </c>
      <c r="T60" s="295">
        <f>'7.  Persistence Report'!U103</f>
        <v>11</v>
      </c>
      <c r="U60" s="295">
        <f>'7.  Persistence Report'!V103</f>
        <v>11</v>
      </c>
      <c r="V60" s="295">
        <f>'7.  Persistence Report'!W103</f>
        <v>11</v>
      </c>
      <c r="W60" s="295">
        <f>'7.  Persistence Report'!X103</f>
        <v>11</v>
      </c>
      <c r="X60" s="295">
        <f>'7.  Persistence Report'!Y103</f>
        <v>11</v>
      </c>
      <c r="Y60" s="415"/>
      <c r="Z60" s="533">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f>'7.  Persistence Report'!AU116</f>
        <v>-26955</v>
      </c>
      <c r="E61" s="295">
        <f>'7.  Persistence Report'!AV116</f>
        <v>-14653</v>
      </c>
      <c r="F61" s="295">
        <f>'7.  Persistence Report'!AW116</f>
        <v>5083</v>
      </c>
      <c r="G61" s="295">
        <f>'7.  Persistence Report'!AX116</f>
        <v>8004</v>
      </c>
      <c r="H61" s="295">
        <f>'7.  Persistence Report'!AY116</f>
        <v>8004</v>
      </c>
      <c r="I61" s="295">
        <f>'7.  Persistence Report'!AZ116</f>
        <v>8004</v>
      </c>
      <c r="J61" s="295">
        <f>'7.  Persistence Report'!BA116</f>
        <v>8004</v>
      </c>
      <c r="K61" s="295">
        <f>'7.  Persistence Report'!BB116</f>
        <v>8004</v>
      </c>
      <c r="L61" s="295">
        <f>'7.  Persistence Report'!BC116</f>
        <v>8004</v>
      </c>
      <c r="M61" s="295">
        <f>'7.  Persistence Report'!BD116</f>
        <v>8004</v>
      </c>
      <c r="N61" s="295">
        <f>N60</f>
        <v>12</v>
      </c>
      <c r="O61" s="295">
        <f>'7.  Persistence Report'!P116</f>
        <v>-6</v>
      </c>
      <c r="P61" s="295">
        <f>'7.  Persistence Report'!Q116</f>
        <v>-3</v>
      </c>
      <c r="Q61" s="295">
        <f>'7.  Persistence Report'!R116</f>
        <v>1</v>
      </c>
      <c r="R61" s="295">
        <f>'7.  Persistence Report'!S116</f>
        <v>2</v>
      </c>
      <c r="S61" s="295">
        <f>'7.  Persistence Report'!T116</f>
        <v>2</v>
      </c>
      <c r="T61" s="295">
        <f>'7.  Persistence Report'!U116</f>
        <v>2</v>
      </c>
      <c r="U61" s="295">
        <f>'7.  Persistence Report'!V116</f>
        <v>2</v>
      </c>
      <c r="V61" s="295">
        <f>'7.  Persistence Report'!W116</f>
        <v>2</v>
      </c>
      <c r="W61" s="295">
        <f>'7.  Persistence Report'!X116</f>
        <v>2</v>
      </c>
      <c r="X61" s="295">
        <f>'7.  Persistence Report'!Y116</f>
        <v>2</v>
      </c>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90"/>
      <c r="Q79" s="290"/>
      <c r="R79" s="290"/>
      <c r="S79" s="290"/>
      <c r="T79" s="290"/>
      <c r="U79" s="290"/>
      <c r="V79" s="290"/>
      <c r="W79" s="290"/>
      <c r="X79" s="290"/>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f>'7.  Persistence Report'!AU104</f>
        <v>31805</v>
      </c>
      <c r="E80" s="295">
        <f>'7.  Persistence Report'!AV104</f>
        <v>27670</v>
      </c>
      <c r="F80" s="295">
        <f>'7.  Persistence Report'!AW104</f>
        <v>26985</v>
      </c>
      <c r="G80" s="295">
        <f>'7.  Persistence Report'!AX104</f>
        <v>26301</v>
      </c>
      <c r="H80" s="295">
        <f>'7.  Persistence Report'!AY104</f>
        <v>26301</v>
      </c>
      <c r="I80" s="295">
        <f>'7.  Persistence Report'!AZ104</f>
        <v>26301</v>
      </c>
      <c r="J80" s="295">
        <f>'7.  Persistence Report'!BA104</f>
        <v>24855</v>
      </c>
      <c r="K80" s="295">
        <f>'7.  Persistence Report'!BB104</f>
        <v>24655</v>
      </c>
      <c r="L80" s="295">
        <f>'7.  Persistence Report'!BC104</f>
        <v>18981</v>
      </c>
      <c r="M80" s="295">
        <f>'7.  Persistence Report'!BD104</f>
        <v>18981</v>
      </c>
      <c r="N80" s="295">
        <v>12</v>
      </c>
      <c r="O80" s="295">
        <f>'7.  Persistence Report'!P104</f>
        <v>3</v>
      </c>
      <c r="P80" s="295">
        <f>'7.  Persistence Report'!Q104</f>
        <v>3</v>
      </c>
      <c r="Q80" s="295">
        <f>'7.  Persistence Report'!R104</f>
        <v>3</v>
      </c>
      <c r="R80" s="295">
        <f>'7.  Persistence Report'!S104</f>
        <v>3</v>
      </c>
      <c r="S80" s="295">
        <f>'7.  Persistence Report'!T104</f>
        <v>3</v>
      </c>
      <c r="T80" s="295">
        <f>'7.  Persistence Report'!U104</f>
        <v>3</v>
      </c>
      <c r="U80" s="295">
        <f>'7.  Persistence Report'!V104</f>
        <v>3</v>
      </c>
      <c r="V80" s="295">
        <f>'7.  Persistence Report'!W104</f>
        <v>3</v>
      </c>
      <c r="W80" s="295">
        <f>'7.  Persistence Report'!X104</f>
        <v>2</v>
      </c>
      <c r="X80" s="295">
        <f>'7.  Persistence Report'!Y104</f>
        <v>2</v>
      </c>
      <c r="Y80" s="410">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f>'7.  Persistence Report'!AU113</f>
        <v>1557</v>
      </c>
      <c r="E81" s="295">
        <f>'7.  Persistence Report'!AV113</f>
        <v>1360</v>
      </c>
      <c r="F81" s="295">
        <f>'7.  Persistence Report'!AW113</f>
        <v>1320</v>
      </c>
      <c r="G81" s="295">
        <f>'7.  Persistence Report'!AX113</f>
        <v>1279</v>
      </c>
      <c r="H81" s="295">
        <f>'7.  Persistence Report'!AY113</f>
        <v>1279</v>
      </c>
      <c r="I81" s="295">
        <f>'7.  Persistence Report'!AZ113</f>
        <v>1279</v>
      </c>
      <c r="J81" s="295">
        <f>'7.  Persistence Report'!BA113</f>
        <v>1279</v>
      </c>
      <c r="K81" s="295">
        <f>'7.  Persistence Report'!BB113</f>
        <v>1279</v>
      </c>
      <c r="L81" s="295">
        <f>'7.  Persistence Report'!BC113</f>
        <v>994</v>
      </c>
      <c r="M81" s="295">
        <f>'7.  Persistence Report'!BD113</f>
        <v>994</v>
      </c>
      <c r="N81" s="295">
        <f>N80</f>
        <v>12</v>
      </c>
      <c r="O81" s="295">
        <f>'7.  Persistence Report'!P113</f>
        <v>0</v>
      </c>
      <c r="P81" s="295">
        <f>'7.  Persistence Report'!Q113</f>
        <v>0</v>
      </c>
      <c r="Q81" s="295">
        <f>'7.  Persistence Report'!R113</f>
        <v>0</v>
      </c>
      <c r="R81" s="295">
        <f>'7.  Persistence Report'!S113</f>
        <v>0</v>
      </c>
      <c r="S81" s="295">
        <f>'7.  Persistence Report'!T113</f>
        <v>0</v>
      </c>
      <c r="T81" s="295">
        <f>'7.  Persistence Report'!U113</f>
        <v>0</v>
      </c>
      <c r="U81" s="295">
        <f>'7.  Persistence Report'!V113</f>
        <v>0</v>
      </c>
      <c r="V81" s="295">
        <f>'7.  Persistence Report'!W113</f>
        <v>0</v>
      </c>
      <c r="W81" s="295">
        <f>'7.  Persistence Report'!X113</f>
        <v>0</v>
      </c>
      <c r="X81" s="295">
        <f>'7.  Persistence Report'!Y113</f>
        <v>0</v>
      </c>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496</v>
      </c>
      <c r="C90" s="320"/>
      <c r="D90" s="290"/>
      <c r="E90" s="290"/>
      <c r="F90" s="290"/>
      <c r="G90" s="290"/>
      <c r="H90" s="290"/>
      <c r="I90" s="290"/>
      <c r="J90" s="290"/>
      <c r="K90" s="290"/>
      <c r="L90" s="290"/>
      <c r="M90" s="290"/>
      <c r="N90" s="290"/>
      <c r="O90" s="290"/>
      <c r="P90" s="290"/>
      <c r="Q90" s="290"/>
      <c r="R90" s="290"/>
      <c r="S90" s="290"/>
      <c r="T90" s="290"/>
      <c r="U90" s="290"/>
      <c r="V90" s="290"/>
      <c r="W90" s="290"/>
      <c r="X90" s="290"/>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f>'7.  Persistence Report'!AU95</f>
        <v>3662</v>
      </c>
      <c r="E114" s="295">
        <f>'7.  Persistence Report'!AV95</f>
        <v>3094</v>
      </c>
      <c r="F114" s="295">
        <f>'7.  Persistence Report'!AW95</f>
        <v>3015</v>
      </c>
      <c r="G114" s="295">
        <f>'7.  Persistence Report'!AX95</f>
        <v>2936</v>
      </c>
      <c r="H114" s="295">
        <f>'7.  Persistence Report'!AY95</f>
        <v>2936</v>
      </c>
      <c r="I114" s="295">
        <f>'7.  Persistence Report'!AZ95</f>
        <v>2936</v>
      </c>
      <c r="J114" s="295">
        <f>'7.  Persistence Report'!BA95</f>
        <v>2763</v>
      </c>
      <c r="K114" s="295">
        <f>'7.  Persistence Report'!BB95</f>
        <v>2763</v>
      </c>
      <c r="L114" s="295">
        <f>'7.  Persistence Report'!BC95</f>
        <v>1936</v>
      </c>
      <c r="M114" s="295">
        <f>'7.  Persistence Report'!BD95</f>
        <v>1936</v>
      </c>
      <c r="N114" s="291"/>
      <c r="O114" s="295">
        <f>'7.  Persistence Report'!P95</f>
        <v>0</v>
      </c>
      <c r="P114" s="295">
        <f>'7.  Persistence Report'!Q95</f>
        <v>0</v>
      </c>
      <c r="Q114" s="295">
        <f>'7.  Persistence Report'!R95</f>
        <v>0</v>
      </c>
      <c r="R114" s="295">
        <f>'7.  Persistence Report'!S95</f>
        <v>0</v>
      </c>
      <c r="S114" s="295">
        <f>'7.  Persistence Report'!T95</f>
        <v>0</v>
      </c>
      <c r="T114" s="295">
        <f>'7.  Persistence Report'!U95</f>
        <v>0</v>
      </c>
      <c r="U114" s="295">
        <f>'7.  Persistence Report'!V95</f>
        <v>0</v>
      </c>
      <c r="V114" s="295">
        <f>'7.  Persistence Report'!W95</f>
        <v>0</v>
      </c>
      <c r="W114" s="295">
        <f>'7.  Persistence Report'!X95</f>
        <v>0</v>
      </c>
      <c r="X114" s="295">
        <f>'7.  Persistence Report'!Y95</f>
        <v>0</v>
      </c>
      <c r="Y114" s="410">
        <v>1</v>
      </c>
      <c r="Z114" s="410"/>
      <c r="AA114" s="410"/>
      <c r="AB114" s="410"/>
      <c r="AC114" s="410"/>
      <c r="AD114" s="410"/>
      <c r="AE114" s="410"/>
      <c r="AF114" s="410"/>
      <c r="AG114" s="410"/>
      <c r="AH114" s="410"/>
      <c r="AI114" s="410"/>
      <c r="AJ114" s="410"/>
      <c r="AK114" s="410"/>
      <c r="AL114" s="410"/>
      <c r="AM114" s="296">
        <f>SUM(Y114:AL114)</f>
        <v>1</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1</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v>1</v>
      </c>
      <c r="AB118" s="410"/>
      <c r="AC118" s="410"/>
      <c r="AD118" s="410"/>
      <c r="AE118" s="410"/>
      <c r="AF118" s="415"/>
      <c r="AG118" s="415"/>
      <c r="AH118" s="415"/>
      <c r="AI118" s="415"/>
      <c r="AJ118" s="415"/>
      <c r="AK118" s="415"/>
      <c r="AL118" s="415"/>
      <c r="AM118" s="296">
        <f>SUM(Y118:AL118)</f>
        <v>1</v>
      </c>
    </row>
    <row r="119" spans="1:39" outlineLevel="1">
      <c r="B119" s="294" t="s">
        <v>267</v>
      </c>
      <c r="C119" s="291" t="s">
        <v>163</v>
      </c>
      <c r="D119" s="295">
        <f>'7.  Persistence Report'!AU105</f>
        <v>456953</v>
      </c>
      <c r="E119" s="295">
        <f>'7.  Persistence Report'!AV105</f>
        <v>456953</v>
      </c>
      <c r="F119" s="295">
        <f>'7.  Persistence Report'!AW105</f>
        <v>456953</v>
      </c>
      <c r="G119" s="295">
        <f>'7.  Persistence Report'!AX105</f>
        <v>456953</v>
      </c>
      <c r="H119" s="295">
        <f>'7.  Persistence Report'!AY105</f>
        <v>456953</v>
      </c>
      <c r="I119" s="295">
        <f>'7.  Persistence Report'!AZ105</f>
        <v>456953</v>
      </c>
      <c r="J119" s="295">
        <f>'7.  Persistence Report'!BA105</f>
        <v>456953</v>
      </c>
      <c r="K119" s="295">
        <f>'7.  Persistence Report'!BB105</f>
        <v>456953</v>
      </c>
      <c r="L119" s="295">
        <f>'7.  Persistence Report'!BC105</f>
        <v>456953</v>
      </c>
      <c r="M119" s="295">
        <f>'7.  Persistence Report'!BD105</f>
        <v>456953</v>
      </c>
      <c r="N119" s="295">
        <f>N118</f>
        <v>12</v>
      </c>
      <c r="O119" s="295">
        <f>'7.  Persistence Report'!P105</f>
        <v>97</v>
      </c>
      <c r="P119" s="295">
        <f>'7.  Persistence Report'!Q105</f>
        <v>97</v>
      </c>
      <c r="Q119" s="295">
        <f>'7.  Persistence Report'!R105</f>
        <v>97</v>
      </c>
      <c r="R119" s="295">
        <f>'7.  Persistence Report'!S105</f>
        <v>97</v>
      </c>
      <c r="S119" s="295">
        <f>'7.  Persistence Report'!T105</f>
        <v>97</v>
      </c>
      <c r="T119" s="295">
        <f>'7.  Persistence Report'!U105</f>
        <v>97</v>
      </c>
      <c r="U119" s="295">
        <f>'7.  Persistence Report'!V105</f>
        <v>97</v>
      </c>
      <c r="V119" s="295">
        <f>'7.  Persistence Report'!W105</f>
        <v>97</v>
      </c>
      <c r="W119" s="295">
        <f>'7.  Persistence Report'!X105</f>
        <v>97</v>
      </c>
      <c r="X119" s="295">
        <f>'7.  Persistence Report'!Y105</f>
        <v>97</v>
      </c>
      <c r="Y119" s="411">
        <f>Y118</f>
        <v>0</v>
      </c>
      <c r="Z119" s="411">
        <f t="shared" ref="Z119" si="228">Z118</f>
        <v>0</v>
      </c>
      <c r="AA119" s="411">
        <f t="shared" ref="AA119" si="229">AA118</f>
        <v>1</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v>0.4</v>
      </c>
      <c r="AA121" s="533">
        <v>0.6</v>
      </c>
      <c r="AB121" s="410"/>
      <c r="AC121" s="533"/>
      <c r="AD121" s="410"/>
      <c r="AE121" s="410"/>
      <c r="AF121" s="415"/>
      <c r="AG121" s="415"/>
      <c r="AH121" s="415"/>
      <c r="AI121" s="415"/>
      <c r="AJ121" s="415"/>
      <c r="AK121" s="415"/>
      <c r="AL121" s="415"/>
      <c r="AM121" s="296">
        <f>SUM(Y121:AL121)</f>
        <v>1</v>
      </c>
    </row>
    <row r="122" spans="1:39" outlineLevel="1">
      <c r="B122" s="294" t="s">
        <v>267</v>
      </c>
      <c r="C122" s="291" t="s">
        <v>163</v>
      </c>
      <c r="D122" s="295">
        <f>'7.  Persistence Report'!AU106+'7.  Persistence Report'!AU114</f>
        <v>21707</v>
      </c>
      <c r="E122" s="295">
        <f>'7.  Persistence Report'!AV106+'7.  Persistence Report'!AV114</f>
        <v>21707</v>
      </c>
      <c r="F122" s="295">
        <f>'7.  Persistence Report'!AW106+'7.  Persistence Report'!AW114</f>
        <v>21707</v>
      </c>
      <c r="G122" s="295">
        <f>'7.  Persistence Report'!AX106+'7.  Persistence Report'!AX114</f>
        <v>21707</v>
      </c>
      <c r="H122" s="295">
        <f>'7.  Persistence Report'!AY106+'7.  Persistence Report'!AY114</f>
        <v>21707</v>
      </c>
      <c r="I122" s="295">
        <f>'7.  Persistence Report'!AZ106+'7.  Persistence Report'!AZ114</f>
        <v>21707</v>
      </c>
      <c r="J122" s="295">
        <f>'7.  Persistence Report'!BA106+'7.  Persistence Report'!BA114</f>
        <v>21708</v>
      </c>
      <c r="K122" s="295">
        <f>'7.  Persistence Report'!BB106+'7.  Persistence Report'!BB114</f>
        <v>21708</v>
      </c>
      <c r="L122" s="295">
        <f>'7.  Persistence Report'!BC106+'7.  Persistence Report'!BC114</f>
        <v>21708</v>
      </c>
      <c r="M122" s="295">
        <f>'7.  Persistence Report'!BD106+'7.  Persistence Report'!BD114</f>
        <v>15531</v>
      </c>
      <c r="N122" s="295">
        <f>N121</f>
        <v>12</v>
      </c>
      <c r="O122" s="295">
        <f>'7.  Persistence Report'!P106+'7.  Persistence Report'!P114</f>
        <v>2</v>
      </c>
      <c r="P122" s="295">
        <f>'7.  Persistence Report'!Q106+'7.  Persistence Report'!Q114</f>
        <v>2</v>
      </c>
      <c r="Q122" s="295">
        <f>'7.  Persistence Report'!R106+'7.  Persistence Report'!R114</f>
        <v>2</v>
      </c>
      <c r="R122" s="295">
        <f>'7.  Persistence Report'!S106+'7.  Persistence Report'!S114</f>
        <v>2</v>
      </c>
      <c r="S122" s="295">
        <f>'7.  Persistence Report'!T106+'7.  Persistence Report'!T114</f>
        <v>2</v>
      </c>
      <c r="T122" s="295">
        <f>'7.  Persistence Report'!U106+'7.  Persistence Report'!U114</f>
        <v>2</v>
      </c>
      <c r="U122" s="295">
        <f>'7.  Persistence Report'!V106+'7.  Persistence Report'!V114</f>
        <v>2</v>
      </c>
      <c r="V122" s="295">
        <f>'7.  Persistence Report'!W106+'7.  Persistence Report'!W114</f>
        <v>2</v>
      </c>
      <c r="W122" s="295">
        <f>'7.  Persistence Report'!X106+'7.  Persistence Report'!X114</f>
        <v>2</v>
      </c>
      <c r="X122" s="295">
        <f>'7.  Persistence Report'!Y106+'7.  Persistence Report'!Y114</f>
        <v>1</v>
      </c>
      <c r="Y122" s="411">
        <f>Y121</f>
        <v>0</v>
      </c>
      <c r="Z122" s="411">
        <f t="shared" ref="Z122" si="241">Z121</f>
        <v>0.4</v>
      </c>
      <c r="AA122" s="411">
        <f t="shared" ref="AA122" si="242">AA121</f>
        <v>0.6</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2256245</v>
      </c>
      <c r="E195" s="329"/>
      <c r="F195" s="329"/>
      <c r="G195" s="329"/>
      <c r="H195" s="329"/>
      <c r="I195" s="329"/>
      <c r="J195" s="329"/>
      <c r="K195" s="329"/>
      <c r="L195" s="329"/>
      <c r="M195" s="329"/>
      <c r="N195" s="329"/>
      <c r="O195" s="329">
        <f>SUM(O38:O193)</f>
        <v>307</v>
      </c>
      <c r="P195" s="329"/>
      <c r="Q195" s="329"/>
      <c r="R195" s="329"/>
      <c r="S195" s="329"/>
      <c r="T195" s="329"/>
      <c r="U195" s="329"/>
      <c r="V195" s="329"/>
      <c r="W195" s="329"/>
      <c r="X195" s="329"/>
      <c r="Y195" s="329">
        <f>IF(Y36="kWh",SUMPRODUCT(D38:D193,Y38:Y193))</f>
        <v>576983</v>
      </c>
      <c r="Z195" s="329">
        <f>IF(Z36="kWh",SUMPRODUCT(D38:D193,Z38:Z193))</f>
        <v>491361</v>
      </c>
      <c r="AA195" s="329">
        <f>IF(AA36="kw",SUMPRODUCT(N38:N193,O38:O193,AA38:AA193),SUMPRODUCT(D38:D193,AA38:AA193))</f>
        <v>1831.2</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758767</v>
      </c>
      <c r="Z196" s="392">
        <f>HLOOKUP(Z35,'2. LRAMVA Threshold'!$B$42:$Q$53,7,FALSE)</f>
        <v>257680</v>
      </c>
      <c r="AA196" s="392">
        <f>HLOOKUP(AA35,'2. LRAMVA Threshold'!$B$42:$Q$53,7,FALSE)</f>
        <v>1715</v>
      </c>
      <c r="AB196" s="392">
        <f>HLOOKUP(AB35,'2. LRAMVA Threshold'!$B$42:$Q$53,7,FALSE)</f>
        <v>46</v>
      </c>
      <c r="AC196" s="392">
        <f>HLOOKUP(AC35,'2. LRAMVA Threshold'!$B$42:$Q$53,7,FALSE)</f>
        <v>51</v>
      </c>
      <c r="AD196" s="392">
        <f>HLOOKUP(AD35,'2. LRAMVA Threshold'!$B$42:$Q$53,7,FALSE)</f>
        <v>1570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8.0999999999999996E-3</v>
      </c>
      <c r="Z198" s="341">
        <f>HLOOKUP(Z$35,'3.  Distribution Rates'!$C$122:$P$133,7,FALSE)</f>
        <v>4.8999999999999998E-3</v>
      </c>
      <c r="AA198" s="341">
        <f>HLOOKUP(AA$35,'3.  Distribution Rates'!$C$122:$P$133,7,FALSE)</f>
        <v>1.542</v>
      </c>
      <c r="AB198" s="341">
        <f>HLOOKUP(AB$35,'3.  Distribution Rates'!$C$122:$P$133,7,FALSE)</f>
        <v>5.7384000000000004</v>
      </c>
      <c r="AC198" s="341">
        <f>HLOOKUP(AC$35,'3.  Distribution Rates'!$C$122:$P$133,7,FALSE)</f>
        <v>11.144</v>
      </c>
      <c r="AD198" s="341">
        <f>HLOOKUP(AD$35,'3.  Distribution Rates'!$C$122:$P$133,7,FALSE)</f>
        <v>1.9E-3</v>
      </c>
      <c r="AE198" s="341">
        <f>HLOOKUP(AE$35,'3.  Distribution Rates'!$C$122:$P$133,7,FALSE)</f>
        <v>0.26800000000000002</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1981.9033033565108</v>
      </c>
      <c r="Z199" s="378">
        <f>'4.  2011-2014 LRAM'!Z138*Z198</f>
        <v>575.06769356389157</v>
      </c>
      <c r="AA199" s="378">
        <f>'4.  2011-2014 LRAM'!AA138*AA198</f>
        <v>276.52444806528001</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2833.4954449856823</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1238.8344918333009</v>
      </c>
      <c r="Z200" s="378">
        <f>'4.  2011-2014 LRAM'!Z267*Z198</f>
        <v>2130.1117174477754</v>
      </c>
      <c r="AA200" s="378">
        <f>'4.  2011-2014 LRAM'!AA267*AA198</f>
        <v>1818.790845683704</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5187.7370549647803</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2135.025407928792</v>
      </c>
      <c r="Z201" s="378">
        <f>'4.  2011-2014 LRAM'!Z396*Z198</f>
        <v>694.46835257296379</v>
      </c>
      <c r="AA201" s="378">
        <f>'4.  2011-2014 LRAM'!AA396*AA198</f>
        <v>715.1813442277487</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3544.6751047295047</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4039.1792780886267</v>
      </c>
      <c r="Z202" s="378">
        <f>'4.  2011-2014 LRAM'!Z526*Z198</f>
        <v>1530.2763348179999</v>
      </c>
      <c r="AA202" s="378">
        <f>'4.  2011-2014 LRAM'!AA526*AA198</f>
        <v>599.80497071774403</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6169.2605836243711</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4673.5622999999996</v>
      </c>
      <c r="Z203" s="378">
        <f>Z195*Z198</f>
        <v>2407.6689000000001</v>
      </c>
      <c r="AA203" s="378">
        <f>AA195*AA198</f>
        <v>2823.7103999999999</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9904.9416000000001</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14068.50478120723</v>
      </c>
      <c r="Z204" s="346">
        <f>SUM(Z199:Z203)</f>
        <v>7337.5929984026316</v>
      </c>
      <c r="AA204" s="346">
        <f t="shared" ref="AA204:AE204" si="554">SUM(AA199:AA203)</f>
        <v>6234.0120086944771</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27640.10978830434</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6146.0126999999993</v>
      </c>
      <c r="Z205" s="347">
        <f t="shared" ref="Z205:AE205" si="556">Z196*Z198</f>
        <v>1262.6320000000001</v>
      </c>
      <c r="AA205" s="347">
        <f t="shared" si="556"/>
        <v>2644.53</v>
      </c>
      <c r="AB205" s="347">
        <f t="shared" si="556"/>
        <v>263.96640000000002</v>
      </c>
      <c r="AC205" s="347">
        <f t="shared" si="556"/>
        <v>568.34400000000005</v>
      </c>
      <c r="AD205" s="347">
        <f t="shared" si="556"/>
        <v>2.9830000000000001</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10888.468099999998</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16751.641688304342</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567032</v>
      </c>
      <c r="Z208" s="291">
        <f>SUMPRODUCT(E38:E193,Z38:Z193)</f>
        <v>491360</v>
      </c>
      <c r="AA208" s="291">
        <f>IF(AA36="kw",SUMPRODUCT(N38:N193,P38:P193,AA38:AA193),SUMPRODUCT(E38:E193,AA38:AA193))</f>
        <v>1831.2</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566228</v>
      </c>
      <c r="Z209" s="291">
        <f>SUMPRODUCT(F38:F193,Z38:Z193)</f>
        <v>491360.4</v>
      </c>
      <c r="AA209" s="291">
        <f>IF(AA36="kw",SUMPRODUCT(N38:N193,Q38:Q193,AA38:AA193),SUMPRODUCT(F38:F193,AA38:AA193))</f>
        <v>1831.2000000000003</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565320</v>
      </c>
      <c r="Z210" s="291">
        <f>SUMPRODUCT(G38:G193,Z38:Z193)</f>
        <v>494647.4</v>
      </c>
      <c r="AA210" s="291">
        <f>IF(AA36="kw",SUMPRODUCT(N38:N193,R38:R193,AA38:AA193),SUMPRODUCT(G38:G193,AA38:AA193))</f>
        <v>1831.2000000000003</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560616</v>
      </c>
      <c r="Z211" s="291">
        <f>SUMPRODUCT(H38:H193,Z38:Z193)</f>
        <v>494647.4</v>
      </c>
      <c r="AA211" s="291">
        <f>IF(AA36="kw",SUMPRODUCT(N38:N193,S38:S193,AA38:AA193),SUMPRODUCT(H38:H193,AA38:AA193))</f>
        <v>1831.2000000000003</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556953</v>
      </c>
      <c r="Z212" s="326">
        <f>SUMPRODUCT(I38:I193,Z38:Z193)</f>
        <v>494647.4</v>
      </c>
      <c r="AA212" s="326">
        <f>IF(AA36="kw",SUMPRODUCT(N38:N193,T38:T193,AA38:AA193),SUMPRODUCT(I38:I193,AA38:AA193))</f>
        <v>1831.2000000000003</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957" t="s">
        <v>211</v>
      </c>
      <c r="C217" s="959" t="s">
        <v>33</v>
      </c>
      <c r="D217" s="284" t="s">
        <v>422</v>
      </c>
      <c r="E217" s="961" t="s">
        <v>209</v>
      </c>
      <c r="F217" s="962"/>
      <c r="G217" s="962"/>
      <c r="H217" s="962"/>
      <c r="I217" s="962"/>
      <c r="J217" s="962"/>
      <c r="K217" s="962"/>
      <c r="L217" s="962"/>
      <c r="M217" s="963"/>
      <c r="N217" s="964" t="s">
        <v>213</v>
      </c>
      <c r="O217" s="284" t="s">
        <v>423</v>
      </c>
      <c r="P217" s="961" t="s">
        <v>212</v>
      </c>
      <c r="Q217" s="962"/>
      <c r="R217" s="962"/>
      <c r="S217" s="962"/>
      <c r="T217" s="962"/>
      <c r="U217" s="962"/>
      <c r="V217" s="962"/>
      <c r="W217" s="962"/>
      <c r="X217" s="963"/>
      <c r="Y217" s="954" t="s">
        <v>243</v>
      </c>
      <c r="Z217" s="955"/>
      <c r="AA217" s="955"/>
      <c r="AB217" s="955"/>
      <c r="AC217" s="955"/>
      <c r="AD217" s="955"/>
      <c r="AE217" s="955"/>
      <c r="AF217" s="955"/>
      <c r="AG217" s="955"/>
      <c r="AH217" s="955"/>
      <c r="AI217" s="955"/>
      <c r="AJ217" s="955"/>
      <c r="AK217" s="955"/>
      <c r="AL217" s="955"/>
      <c r="AM217" s="956"/>
    </row>
    <row r="218" spans="1:39" ht="60.75" customHeight="1">
      <c r="B218" s="958"/>
      <c r="C218" s="960"/>
      <c r="D218" s="285">
        <v>2016</v>
      </c>
      <c r="E218" s="285">
        <v>2017</v>
      </c>
      <c r="F218" s="285">
        <v>2018</v>
      </c>
      <c r="G218" s="285">
        <v>2019</v>
      </c>
      <c r="H218" s="285">
        <v>2020</v>
      </c>
      <c r="I218" s="285">
        <v>2021</v>
      </c>
      <c r="J218" s="285">
        <v>2022</v>
      </c>
      <c r="K218" s="285">
        <v>2023</v>
      </c>
      <c r="L218" s="285">
        <v>2024</v>
      </c>
      <c r="M218" s="285">
        <v>2025</v>
      </c>
      <c r="N218" s="965"/>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Sentinel Lighting</v>
      </c>
      <c r="AC218" s="285" t="str">
        <f>'1.  LRAMVA Summary'!H52</f>
        <v>Street Lighting</v>
      </c>
      <c r="AD218" s="285" t="str">
        <f>'1.  LRAMVA Summary'!I52</f>
        <v>USL</v>
      </c>
      <c r="AE218" s="285" t="str">
        <f>'1.  LRAMVA Summary'!J52</f>
        <v>Embedded</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kWh</v>
      </c>
      <c r="AE219" s="291" t="str">
        <f>'1.  LRAMVA Summary'!J53</f>
        <v>kW</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672</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496</v>
      </c>
      <c r="C273" s="320"/>
      <c r="D273" s="290"/>
      <c r="E273" s="290"/>
      <c r="F273" s="290"/>
      <c r="G273" s="290"/>
      <c r="H273" s="290"/>
      <c r="I273" s="290"/>
      <c r="J273" s="290"/>
      <c r="K273" s="290"/>
      <c r="L273" s="290"/>
      <c r="M273" s="290"/>
      <c r="N273" s="290"/>
      <c r="O273" s="290"/>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f>'7.  Persistence Report'!AV117</f>
        <v>1031549</v>
      </c>
      <c r="E288" s="295">
        <f>'7.  Persistence Report'!AW117</f>
        <v>1031549</v>
      </c>
      <c r="F288" s="295">
        <f>'7.  Persistence Report'!AX117</f>
        <v>1031549</v>
      </c>
      <c r="G288" s="295">
        <f>'7.  Persistence Report'!AY117</f>
        <v>1031549</v>
      </c>
      <c r="H288" s="295">
        <f>'7.  Persistence Report'!AZ117</f>
        <v>1031549</v>
      </c>
      <c r="I288" s="295">
        <f>'7.  Persistence Report'!BA117</f>
        <v>1031549</v>
      </c>
      <c r="J288" s="295">
        <f>'7.  Persistence Report'!BB117</f>
        <v>1031549</v>
      </c>
      <c r="K288" s="295">
        <f>'7.  Persistence Report'!BC117</f>
        <v>1031402</v>
      </c>
      <c r="L288" s="295">
        <f>'7.  Persistence Report'!BD117</f>
        <v>1031402</v>
      </c>
      <c r="M288" s="295">
        <f>'7.  Persistence Report'!BE117</f>
        <v>1026890</v>
      </c>
      <c r="N288" s="291"/>
      <c r="O288" s="295">
        <f>'7.  Persistence Report'!Q117</f>
        <v>67</v>
      </c>
      <c r="P288" s="295">
        <f>'7.  Persistence Report'!R117</f>
        <v>67</v>
      </c>
      <c r="Q288" s="295">
        <f>'7.  Persistence Report'!S117</f>
        <v>67</v>
      </c>
      <c r="R288" s="295">
        <f>'7.  Persistence Report'!T117</f>
        <v>67</v>
      </c>
      <c r="S288" s="295">
        <f>'7.  Persistence Report'!U117</f>
        <v>67</v>
      </c>
      <c r="T288" s="295">
        <f>'7.  Persistence Report'!V117</f>
        <v>67</v>
      </c>
      <c r="U288" s="295">
        <f>'7.  Persistence Report'!W117</f>
        <v>67</v>
      </c>
      <c r="V288" s="295">
        <f>'7.  Persistence Report'!X117</f>
        <v>67</v>
      </c>
      <c r="W288" s="295">
        <f>'7.  Persistence Report'!Y117</f>
        <v>67</v>
      </c>
      <c r="X288" s="295">
        <f>'7.  Persistence Report'!Z117</f>
        <v>67</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f>'7.  Persistence Report'!AV122</f>
        <v>115701</v>
      </c>
      <c r="E289" s="295">
        <f>'7.  Persistence Report'!AW122</f>
        <v>115701</v>
      </c>
      <c r="F289" s="295">
        <f>'7.  Persistence Report'!AX122</f>
        <v>115701</v>
      </c>
      <c r="G289" s="295">
        <f>'7.  Persistence Report'!AY122</f>
        <v>115701</v>
      </c>
      <c r="H289" s="295">
        <f>'7.  Persistence Report'!AZ122</f>
        <v>115701</v>
      </c>
      <c r="I289" s="295">
        <f>'7.  Persistence Report'!BA122</f>
        <v>115701</v>
      </c>
      <c r="J289" s="295">
        <f>'7.  Persistence Report'!BB122</f>
        <v>115701</v>
      </c>
      <c r="K289" s="295">
        <f>'7.  Persistence Report'!BC122</f>
        <v>115693</v>
      </c>
      <c r="L289" s="295">
        <f>'7.  Persistence Report'!BD122</f>
        <v>115693</v>
      </c>
      <c r="M289" s="295">
        <f>'7.  Persistence Report'!BE122</f>
        <v>115866</v>
      </c>
      <c r="N289" s="291"/>
      <c r="O289" s="295">
        <f>'7.  Persistence Report'!Q122</f>
        <v>7</v>
      </c>
      <c r="P289" s="295">
        <f>'7.  Persistence Report'!R122</f>
        <v>7</v>
      </c>
      <c r="Q289" s="295">
        <f>'7.  Persistence Report'!S122</f>
        <v>7</v>
      </c>
      <c r="R289" s="295">
        <f>'7.  Persistence Report'!T122</f>
        <v>7</v>
      </c>
      <c r="S289" s="295">
        <f>'7.  Persistence Report'!U122</f>
        <v>7</v>
      </c>
      <c r="T289" s="295">
        <f>'7.  Persistence Report'!V122</f>
        <v>7</v>
      </c>
      <c r="U289" s="295">
        <f>'7.  Persistence Report'!W122</f>
        <v>7</v>
      </c>
      <c r="V289" s="295">
        <f>'7.  Persistence Report'!X122</f>
        <v>7</v>
      </c>
      <c r="W289" s="295">
        <f>'7.  Persistence Report'!Y122</f>
        <v>7</v>
      </c>
      <c r="X289" s="295">
        <f>'7.  Persistence Report'!Z122</f>
        <v>7</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f>'7.  Persistence Report'!AV118</f>
        <v>222981</v>
      </c>
      <c r="E291" s="295">
        <f>'7.  Persistence Report'!AW118</f>
        <v>222981</v>
      </c>
      <c r="F291" s="295">
        <f>'7.  Persistence Report'!AX118</f>
        <v>222981</v>
      </c>
      <c r="G291" s="295">
        <f>'7.  Persistence Report'!AY118</f>
        <v>222981</v>
      </c>
      <c r="H291" s="295">
        <f>'7.  Persistence Report'!AZ118</f>
        <v>222981</v>
      </c>
      <c r="I291" s="295">
        <f>'7.  Persistence Report'!BA118</f>
        <v>222981</v>
      </c>
      <c r="J291" s="295">
        <f>'7.  Persistence Report'!BB118</f>
        <v>222981</v>
      </c>
      <c r="K291" s="295">
        <f>'7.  Persistence Report'!BC118</f>
        <v>222981</v>
      </c>
      <c r="L291" s="295">
        <f>'7.  Persistence Report'!BD118</f>
        <v>222981</v>
      </c>
      <c r="M291" s="295">
        <f>'7.  Persistence Report'!BE118</f>
        <v>222981</v>
      </c>
      <c r="N291" s="291"/>
      <c r="O291" s="295">
        <f>'7.  Persistence Report'!Q118</f>
        <v>66</v>
      </c>
      <c r="P291" s="295">
        <f>'7.  Persistence Report'!R118</f>
        <v>66</v>
      </c>
      <c r="Q291" s="295">
        <f>'7.  Persistence Report'!S118</f>
        <v>66</v>
      </c>
      <c r="R291" s="295">
        <f>'7.  Persistence Report'!T118</f>
        <v>66</v>
      </c>
      <c r="S291" s="295">
        <f>'7.  Persistence Report'!U118</f>
        <v>66</v>
      </c>
      <c r="T291" s="295">
        <f>'7.  Persistence Report'!V118</f>
        <v>66</v>
      </c>
      <c r="U291" s="295">
        <f>'7.  Persistence Report'!W118</f>
        <v>66</v>
      </c>
      <c r="V291" s="295">
        <f>'7.  Persistence Report'!X118</f>
        <v>66</v>
      </c>
      <c r="W291" s="295">
        <f>'7.  Persistence Report'!Y118</f>
        <v>66</v>
      </c>
      <c r="X291" s="295">
        <f>'7.  Persistence Report'!Z118</f>
        <v>66</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763" t="s">
        <v>779</v>
      </c>
      <c r="D292" s="295">
        <f>'7.  Persistence Report'!AV133</f>
        <v>11.8916984917</v>
      </c>
      <c r="E292" s="295">
        <f>'7.  Persistence Report'!AW133</f>
        <v>11.8916984917</v>
      </c>
      <c r="F292" s="295">
        <f>'7.  Persistence Report'!AX133</f>
        <v>11.8916984917</v>
      </c>
      <c r="G292" s="295">
        <f>'7.  Persistence Report'!AY133</f>
        <v>11.8916984917</v>
      </c>
      <c r="H292" s="295">
        <f>'7.  Persistence Report'!AZ133</f>
        <v>11.8916984917</v>
      </c>
      <c r="I292" s="295">
        <f>'7.  Persistence Report'!BA133</f>
        <v>11.8916984917</v>
      </c>
      <c r="J292" s="295">
        <f>'7.  Persistence Report'!BB133</f>
        <v>11.8916984917</v>
      </c>
      <c r="K292" s="295">
        <f>'7.  Persistence Report'!BC133</f>
        <v>0</v>
      </c>
      <c r="L292" s="295">
        <f>'7.  Persistence Report'!BD133</f>
        <v>0</v>
      </c>
      <c r="M292" s="295">
        <f>'7.  Persistence Report'!BE133</f>
        <v>0</v>
      </c>
      <c r="N292" s="291"/>
      <c r="O292" s="295"/>
      <c r="P292" s="295"/>
      <c r="Q292" s="295"/>
      <c r="R292" s="295"/>
      <c r="S292" s="295"/>
      <c r="T292" s="295"/>
      <c r="U292" s="295"/>
      <c r="V292" s="295"/>
      <c r="W292" s="295"/>
      <c r="X292" s="295"/>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v>1</v>
      </c>
      <c r="Z294" s="410"/>
      <c r="AA294" s="410"/>
      <c r="AB294" s="410"/>
      <c r="AC294" s="410"/>
      <c r="AD294" s="410"/>
      <c r="AE294" s="410"/>
      <c r="AF294" s="410"/>
      <c r="AG294" s="410"/>
      <c r="AH294" s="410"/>
      <c r="AI294" s="410"/>
      <c r="AJ294" s="410"/>
      <c r="AK294" s="410"/>
      <c r="AL294" s="410"/>
      <c r="AM294" s="296">
        <f>SUM(Y294:AL294)</f>
        <v>1</v>
      </c>
    </row>
    <row r="295" spans="1:39" outlineLevel="1">
      <c r="B295" s="294" t="s">
        <v>289</v>
      </c>
      <c r="C295" s="291" t="s">
        <v>163</v>
      </c>
      <c r="D295" s="295">
        <f>'7.  Persistence Report'!AV123</f>
        <v>4808</v>
      </c>
      <c r="E295" s="295">
        <f>'7.  Persistence Report'!AW123</f>
        <v>4808</v>
      </c>
      <c r="F295" s="295">
        <f>'7.  Persistence Report'!AX123</f>
        <v>4808</v>
      </c>
      <c r="G295" s="295">
        <f>'7.  Persistence Report'!AY123</f>
        <v>4808</v>
      </c>
      <c r="H295" s="295">
        <f>'7.  Persistence Report'!AZ123</f>
        <v>4808</v>
      </c>
      <c r="I295" s="295">
        <f>'7.  Persistence Report'!BA123</f>
        <v>4808</v>
      </c>
      <c r="J295" s="295">
        <f>'7.  Persistence Report'!BB123</f>
        <v>4808</v>
      </c>
      <c r="K295" s="295">
        <f>'7.  Persistence Report'!BC123</f>
        <v>4808</v>
      </c>
      <c r="L295" s="295">
        <f>'7.  Persistence Report'!BD123</f>
        <v>4808</v>
      </c>
      <c r="M295" s="295">
        <f>'7.  Persistence Report'!BE123</f>
        <v>4808</v>
      </c>
      <c r="N295" s="291"/>
      <c r="O295" s="295">
        <f>'7.  Persistence Report'!Q123</f>
        <v>2</v>
      </c>
      <c r="P295" s="295">
        <f>'7.  Persistence Report'!R123</f>
        <v>2</v>
      </c>
      <c r="Q295" s="295">
        <f>'7.  Persistence Report'!S123</f>
        <v>2</v>
      </c>
      <c r="R295" s="295">
        <f>'7.  Persistence Report'!T123</f>
        <v>2</v>
      </c>
      <c r="S295" s="295">
        <f>'7.  Persistence Report'!U123</f>
        <v>2</v>
      </c>
      <c r="T295" s="295">
        <f>'7.  Persistence Report'!V123</f>
        <v>2</v>
      </c>
      <c r="U295" s="295">
        <f>'7.  Persistence Report'!W123</f>
        <v>2</v>
      </c>
      <c r="V295" s="295">
        <f>'7.  Persistence Report'!X123</f>
        <v>2</v>
      </c>
      <c r="W295" s="295">
        <f>'7.  Persistence Report'!Y123</f>
        <v>2</v>
      </c>
      <c r="X295" s="295">
        <f>'7.  Persistence Report'!Z123</f>
        <v>2</v>
      </c>
      <c r="Y295" s="411">
        <f>Y294</f>
        <v>1</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f>'7.  Persistence Report'!AV119</f>
        <v>17181</v>
      </c>
      <c r="E297" s="295">
        <f>'7.  Persistence Report'!AW119</f>
        <v>17151</v>
      </c>
      <c r="F297" s="295">
        <f>'7.  Persistence Report'!AX119</f>
        <v>17121</v>
      </c>
      <c r="G297" s="295">
        <f>'7.  Persistence Report'!AY119</f>
        <v>17121</v>
      </c>
      <c r="H297" s="295">
        <f>'7.  Persistence Report'!AZ119</f>
        <v>17121</v>
      </c>
      <c r="I297" s="295">
        <f>'7.  Persistence Report'!BA119</f>
        <v>17121</v>
      </c>
      <c r="J297" s="295">
        <f>'7.  Persistence Report'!BB119</f>
        <v>17063</v>
      </c>
      <c r="K297" s="295">
        <f>'7.  Persistence Report'!BC119</f>
        <v>17063</v>
      </c>
      <c r="L297" s="295">
        <f>'7.  Persistence Report'!BD119</f>
        <v>16821</v>
      </c>
      <c r="M297" s="295">
        <f>'7.  Persistence Report'!BE119</f>
        <v>13498</v>
      </c>
      <c r="N297" s="291"/>
      <c r="O297" s="295">
        <f>'7.  Persistence Report'!Q119</f>
        <v>2</v>
      </c>
      <c r="P297" s="295">
        <f>'7.  Persistence Report'!R119</f>
        <v>2</v>
      </c>
      <c r="Q297" s="295">
        <f>'7.  Persistence Report'!S119</f>
        <v>2</v>
      </c>
      <c r="R297" s="295">
        <f>'7.  Persistence Report'!T119</f>
        <v>2</v>
      </c>
      <c r="S297" s="295">
        <f>'7.  Persistence Report'!U119</f>
        <v>2</v>
      </c>
      <c r="T297" s="295">
        <f>'7.  Persistence Report'!V119</f>
        <v>2</v>
      </c>
      <c r="U297" s="295">
        <f>'7.  Persistence Report'!W119</f>
        <v>2</v>
      </c>
      <c r="V297" s="295">
        <f>'7.  Persistence Report'!X119</f>
        <v>2</v>
      </c>
      <c r="W297" s="295">
        <f>'7.  Persistence Report'!Y119</f>
        <v>2</v>
      </c>
      <c r="X297" s="295">
        <f>'7.  Persistence Report'!Z119</f>
        <v>1</v>
      </c>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f>'7.  Persistence Report'!AV120</f>
        <v>13143</v>
      </c>
      <c r="E301" s="295">
        <f>'7.  Persistence Report'!AW120</f>
        <v>13143</v>
      </c>
      <c r="F301" s="295">
        <f>'7.  Persistence Report'!AX120</f>
        <v>13143</v>
      </c>
      <c r="G301" s="295">
        <f>'7.  Persistence Report'!AY120</f>
        <v>13143</v>
      </c>
      <c r="H301" s="295">
        <f>'7.  Persistence Report'!AZ120</f>
        <v>13143</v>
      </c>
      <c r="I301" s="295">
        <f>'7.  Persistence Report'!BA120</f>
        <v>13143</v>
      </c>
      <c r="J301" s="295">
        <f>'7.  Persistence Report'!BB120</f>
        <v>13143</v>
      </c>
      <c r="K301" s="295">
        <f>'7.  Persistence Report'!BC120</f>
        <v>13143</v>
      </c>
      <c r="L301" s="295">
        <f>'7.  Persistence Report'!BD120</f>
        <v>13143</v>
      </c>
      <c r="M301" s="295">
        <f>'7.  Persistence Report'!BE120</f>
        <v>13143</v>
      </c>
      <c r="N301" s="295">
        <v>12</v>
      </c>
      <c r="O301" s="295">
        <f>'7.  Persistence Report'!Q120</f>
        <v>2</v>
      </c>
      <c r="P301" s="295">
        <f>'7.  Persistence Report'!R120</f>
        <v>2</v>
      </c>
      <c r="Q301" s="295">
        <f>'7.  Persistence Report'!S120</f>
        <v>2</v>
      </c>
      <c r="R301" s="295">
        <f>'7.  Persistence Report'!T120</f>
        <v>2</v>
      </c>
      <c r="S301" s="295">
        <f>'7.  Persistence Report'!U120</f>
        <v>2</v>
      </c>
      <c r="T301" s="295">
        <f>'7.  Persistence Report'!V120</f>
        <v>2</v>
      </c>
      <c r="U301" s="295">
        <f>'7.  Persistence Report'!W120</f>
        <v>2</v>
      </c>
      <c r="V301" s="295">
        <f>'7.  Persistence Report'!X120</f>
        <v>2</v>
      </c>
      <c r="W301" s="295">
        <f>'7.  Persistence Report'!Y120</f>
        <v>2</v>
      </c>
      <c r="X301" s="295">
        <f>'7.  Persistence Report'!Z120</f>
        <v>2</v>
      </c>
      <c r="Y301" s="426"/>
      <c r="Z301" s="410"/>
      <c r="AA301" s="410">
        <v>1</v>
      </c>
      <c r="AB301" s="410"/>
      <c r="AC301" s="410"/>
      <c r="AD301" s="410"/>
      <c r="AE301" s="410"/>
      <c r="AF301" s="410"/>
      <c r="AG301" s="415"/>
      <c r="AH301" s="415"/>
      <c r="AI301" s="415"/>
      <c r="AJ301" s="415"/>
      <c r="AK301" s="415"/>
      <c r="AL301" s="415"/>
      <c r="AM301" s="296">
        <f>SUM(Y301:AL301)</f>
        <v>1</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1</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f>'7.  Persistence Report'!AV121</f>
        <v>688796</v>
      </c>
      <c r="E304" s="295">
        <f>'7.  Persistence Report'!AW121</f>
        <v>678600</v>
      </c>
      <c r="F304" s="295">
        <f>'7.  Persistence Report'!AX121</f>
        <v>678600</v>
      </c>
      <c r="G304" s="295">
        <f>'7.  Persistence Report'!AY121</f>
        <v>678600</v>
      </c>
      <c r="H304" s="295">
        <f>'7.  Persistence Report'!AZ121</f>
        <v>678600</v>
      </c>
      <c r="I304" s="295">
        <f>'7.  Persistence Report'!BA121</f>
        <v>678600</v>
      </c>
      <c r="J304" s="295">
        <f>'7.  Persistence Report'!BB121</f>
        <v>678600</v>
      </c>
      <c r="K304" s="295">
        <f>'7.  Persistence Report'!BC121</f>
        <v>678600</v>
      </c>
      <c r="L304" s="295">
        <f>'7.  Persistence Report'!BD121</f>
        <v>664972</v>
      </c>
      <c r="M304" s="295">
        <f>'7.  Persistence Report'!BE121</f>
        <v>664972</v>
      </c>
      <c r="N304" s="295">
        <v>12</v>
      </c>
      <c r="O304" s="295">
        <f>'7.  Persistence Report'!Q121</f>
        <v>34</v>
      </c>
      <c r="P304" s="295">
        <f>'7.  Persistence Report'!R121</f>
        <v>33</v>
      </c>
      <c r="Q304" s="295">
        <f>'7.  Persistence Report'!S121</f>
        <v>33</v>
      </c>
      <c r="R304" s="295">
        <f>'7.  Persistence Report'!T121</f>
        <v>33</v>
      </c>
      <c r="S304" s="295">
        <f>'7.  Persistence Report'!U121</f>
        <v>33</v>
      </c>
      <c r="T304" s="295">
        <f>'7.  Persistence Report'!V121</f>
        <v>33</v>
      </c>
      <c r="U304" s="295">
        <f>'7.  Persistence Report'!W121</f>
        <v>33</v>
      </c>
      <c r="V304" s="295">
        <f>'7.  Persistence Report'!X121</f>
        <v>33</v>
      </c>
      <c r="W304" s="295">
        <f>'7.  Persistence Report'!Y121</f>
        <v>32</v>
      </c>
      <c r="X304" s="295">
        <f>'7.  Persistence Report'!Z121</f>
        <v>32</v>
      </c>
      <c r="Y304" s="426"/>
      <c r="Z304" s="410">
        <f>'3-a.  Rate Class Allocations'!L28</f>
        <v>4.5011100174662741E-2</v>
      </c>
      <c r="AA304" s="410">
        <f>'3-a.  Rate Class Allocations'!O28</f>
        <v>0.8932089515811038</v>
      </c>
      <c r="AB304" s="410"/>
      <c r="AC304" s="410"/>
      <c r="AD304" s="410"/>
      <c r="AE304" s="410"/>
      <c r="AF304" s="410"/>
      <c r="AG304" s="415"/>
      <c r="AH304" s="415"/>
      <c r="AI304" s="415"/>
      <c r="AJ304" s="415"/>
      <c r="AK304" s="415"/>
      <c r="AL304" s="415"/>
      <c r="AM304" s="296">
        <f>SUM(Y304:AL304)</f>
        <v>0.9382200517557665</v>
      </c>
    </row>
    <row r="305" spans="1:39" outlineLevel="1">
      <c r="B305" s="294" t="s">
        <v>289</v>
      </c>
      <c r="C305" s="291" t="s">
        <v>163</v>
      </c>
      <c r="D305" s="295">
        <f>'7.  Persistence Report'!AV124</f>
        <v>38776</v>
      </c>
      <c r="E305" s="295">
        <f>'7.  Persistence Report'!AW124</f>
        <v>48972</v>
      </c>
      <c r="F305" s="295">
        <f>'7.  Persistence Report'!AX124</f>
        <v>50360</v>
      </c>
      <c r="G305" s="295">
        <f>'7.  Persistence Report'!AY124</f>
        <v>50360</v>
      </c>
      <c r="H305" s="295">
        <f>'7.  Persistence Report'!AZ124</f>
        <v>50360</v>
      </c>
      <c r="I305" s="295">
        <f>'7.  Persistence Report'!BA124</f>
        <v>50360</v>
      </c>
      <c r="J305" s="295">
        <f>'7.  Persistence Report'!BB124</f>
        <v>50360</v>
      </c>
      <c r="K305" s="295">
        <f>'7.  Persistence Report'!BC124</f>
        <v>50360</v>
      </c>
      <c r="L305" s="295">
        <f>'7.  Persistence Report'!BD124</f>
        <v>11988</v>
      </c>
      <c r="M305" s="295">
        <f>'7.  Persistence Report'!BE124</f>
        <v>11988</v>
      </c>
      <c r="N305" s="295">
        <f>N304</f>
        <v>12</v>
      </c>
      <c r="O305" s="295">
        <f>'7.  Persistence Report'!Q124</f>
        <v>4</v>
      </c>
      <c r="P305" s="295">
        <f>'7.  Persistence Report'!R124</f>
        <v>5</v>
      </c>
      <c r="Q305" s="295">
        <f>'7.  Persistence Report'!S124</f>
        <v>5</v>
      </c>
      <c r="R305" s="295">
        <f>'7.  Persistence Report'!T124</f>
        <v>5</v>
      </c>
      <c r="S305" s="295">
        <f>'7.  Persistence Report'!U124</f>
        <v>5</v>
      </c>
      <c r="T305" s="295">
        <f>'7.  Persistence Report'!V124</f>
        <v>5</v>
      </c>
      <c r="U305" s="295">
        <f>'7.  Persistence Report'!W124</f>
        <v>5</v>
      </c>
      <c r="V305" s="295">
        <f>'7.  Persistence Report'!X124</f>
        <v>5</v>
      </c>
      <c r="W305" s="295">
        <f>'7.  Persistence Report'!Y124</f>
        <v>1</v>
      </c>
      <c r="X305" s="295">
        <f>'7.  Persistence Report'!Z124</f>
        <v>1</v>
      </c>
      <c r="Y305" s="411">
        <f>Y304</f>
        <v>0</v>
      </c>
      <c r="Z305" s="411">
        <f t="shared" ref="Z305:Z306" si="811">Z304</f>
        <v>4.5011100174662741E-2</v>
      </c>
      <c r="AA305" s="411">
        <f t="shared" ref="AA305:AA306" si="812">AA304</f>
        <v>0.8932089515811038</v>
      </c>
      <c r="AB305" s="411">
        <f t="shared" ref="AB305:AB306" si="813">AB304</f>
        <v>0</v>
      </c>
      <c r="AC305" s="411">
        <f t="shared" ref="AC305:AC306" si="814">AC304</f>
        <v>0</v>
      </c>
      <c r="AD305" s="411">
        <f t="shared" ref="AD305:AD306" si="815">AD304</f>
        <v>0</v>
      </c>
      <c r="AE305" s="411">
        <f t="shared" ref="AE305:AE306" si="816">AE304</f>
        <v>0</v>
      </c>
      <c r="AF305" s="411">
        <f t="shared" ref="AF305:AF306" si="817">AF304</f>
        <v>0</v>
      </c>
      <c r="AG305" s="411">
        <f t="shared" ref="AG305:AG306" si="818">AG304</f>
        <v>0</v>
      </c>
      <c r="AH305" s="411">
        <f t="shared" ref="AH305:AH306" si="819">AH304</f>
        <v>0</v>
      </c>
      <c r="AI305" s="411">
        <f t="shared" ref="AI305:AI306" si="820">AI304</f>
        <v>0</v>
      </c>
      <c r="AJ305" s="411">
        <f t="shared" ref="AJ305:AJ306" si="821">AJ304</f>
        <v>0</v>
      </c>
      <c r="AK305" s="411">
        <f t="shared" ref="AK305:AK306" si="822">AK304</f>
        <v>0</v>
      </c>
      <c r="AL305" s="411">
        <f t="shared" ref="AL305:AL306" si="823">AL304</f>
        <v>0</v>
      </c>
      <c r="AM305" s="306"/>
    </row>
    <row r="306" spans="1:39" outlineLevel="1">
      <c r="B306" s="294"/>
      <c r="C306" s="763" t="s">
        <v>779</v>
      </c>
      <c r="D306" s="295">
        <f>'7.  Persistence Report'!AV132</f>
        <v>64503.341897339094</v>
      </c>
      <c r="E306" s="295">
        <f>'7.  Persistence Report'!AW132</f>
        <v>64423.597961603962</v>
      </c>
      <c r="F306" s="295">
        <f>'7.  Persistence Report'!AX132</f>
        <v>64343.85402586883</v>
      </c>
      <c r="G306" s="295">
        <f>'7.  Persistence Report'!AY132</f>
        <v>64264.110090133698</v>
      </c>
      <c r="H306" s="295">
        <f>'7.  Persistence Report'!AZ132</f>
        <v>64184.366154398565</v>
      </c>
      <c r="I306" s="295">
        <f>'7.  Persistence Report'!BA132</f>
        <v>64104.622218663433</v>
      </c>
      <c r="J306" s="295">
        <f>'7.  Persistence Report'!BB132</f>
        <v>64024.878282928301</v>
      </c>
      <c r="K306" s="295">
        <f>'7.  Persistence Report'!BC132</f>
        <v>0</v>
      </c>
      <c r="L306" s="295">
        <f>'7.  Persistence Report'!BD132</f>
        <v>0</v>
      </c>
      <c r="M306" s="295">
        <f>'7.  Persistence Report'!BE132</f>
        <v>0</v>
      </c>
      <c r="N306" s="295">
        <v>12</v>
      </c>
      <c r="O306" s="295">
        <f>'7.  Persistence Report'!Q132</f>
        <v>6.6033352522128856</v>
      </c>
      <c r="P306" s="295">
        <f>'7.  Persistence Report'!R132</f>
        <v>6.6199032367180175</v>
      </c>
      <c r="Q306" s="295">
        <f>'7.  Persistence Report'!S132</f>
        <v>6.6033001794999855</v>
      </c>
      <c r="R306" s="295">
        <f>'7.  Persistence Report'!T132</f>
        <v>6.5951164430246703</v>
      </c>
      <c r="S306" s="295">
        <f>'7.  Persistence Report'!U132</f>
        <v>6.5869327065493559</v>
      </c>
      <c r="T306" s="295">
        <f>'7.  Persistence Report'!V132</f>
        <v>6.4922769339694213</v>
      </c>
      <c r="U306" s="295">
        <f>'7.  Persistence Report'!W132</f>
        <v>6.4950909866375008</v>
      </c>
      <c r="V306" s="295">
        <f>'7.  Persistence Report'!X132</f>
        <v>0</v>
      </c>
      <c r="W306" s="295">
        <f>'7.  Persistence Report'!Y132</f>
        <v>0</v>
      </c>
      <c r="X306" s="295">
        <f>'7.  Persistence Report'!Z132</f>
        <v>0</v>
      </c>
      <c r="Y306" s="411">
        <f>Y305</f>
        <v>0</v>
      </c>
      <c r="Z306" s="411">
        <f t="shared" si="811"/>
        <v>4.5011100174662741E-2</v>
      </c>
      <c r="AA306" s="411">
        <f t="shared" si="812"/>
        <v>0.8932089515811038</v>
      </c>
      <c r="AB306" s="411">
        <f t="shared" si="813"/>
        <v>0</v>
      </c>
      <c r="AC306" s="411">
        <f t="shared" si="814"/>
        <v>0</v>
      </c>
      <c r="AD306" s="411">
        <f t="shared" si="815"/>
        <v>0</v>
      </c>
      <c r="AE306" s="411">
        <f t="shared" si="816"/>
        <v>0</v>
      </c>
      <c r="AF306" s="411">
        <f t="shared" si="817"/>
        <v>0</v>
      </c>
      <c r="AG306" s="411">
        <f t="shared" si="818"/>
        <v>0</v>
      </c>
      <c r="AH306" s="411">
        <f t="shared" si="819"/>
        <v>0</v>
      </c>
      <c r="AI306" s="411">
        <f t="shared" si="820"/>
        <v>0</v>
      </c>
      <c r="AJ306" s="411">
        <f t="shared" si="821"/>
        <v>0</v>
      </c>
      <c r="AK306" s="411">
        <f t="shared" si="822"/>
        <v>0</v>
      </c>
      <c r="AL306" s="411">
        <f t="shared" si="823"/>
        <v>0</v>
      </c>
      <c r="AM306" s="306"/>
    </row>
    <row r="307" spans="1:39" outlineLevel="1">
      <c r="B307" s="294"/>
      <c r="C307" s="291"/>
      <c r="D307" s="291"/>
      <c r="E307" s="291"/>
      <c r="F307" s="291"/>
      <c r="G307" s="291"/>
      <c r="H307" s="291"/>
      <c r="I307" s="291"/>
      <c r="J307" s="291"/>
      <c r="K307" s="291"/>
      <c r="L307" s="291"/>
      <c r="M307" s="291"/>
      <c r="N307" s="291"/>
      <c r="O307" s="291"/>
      <c r="P307" s="291"/>
      <c r="Q307" s="291"/>
      <c r="R307" s="291"/>
      <c r="S307" s="291"/>
      <c r="T307" s="291"/>
      <c r="U307" s="291"/>
      <c r="V307" s="291"/>
      <c r="W307" s="291"/>
      <c r="X307" s="291"/>
      <c r="Y307" s="412"/>
      <c r="Z307" s="425"/>
      <c r="AA307" s="425"/>
      <c r="AB307" s="425"/>
      <c r="AC307" s="425"/>
      <c r="AD307" s="425"/>
      <c r="AE307" s="425"/>
      <c r="AF307" s="425"/>
      <c r="AG307" s="425"/>
      <c r="AH307" s="425"/>
      <c r="AI307" s="425"/>
      <c r="AJ307" s="425"/>
      <c r="AK307" s="425"/>
      <c r="AL307" s="425"/>
      <c r="AM307" s="306"/>
    </row>
    <row r="308" spans="1:39" ht="30" outlineLevel="1">
      <c r="A308" s="522">
        <v>27</v>
      </c>
      <c r="B308" s="520" t="s">
        <v>119</v>
      </c>
      <c r="C308" s="291" t="s">
        <v>25</v>
      </c>
      <c r="D308" s="295"/>
      <c r="E308" s="295"/>
      <c r="F308" s="295"/>
      <c r="G308" s="295"/>
      <c r="H308" s="295"/>
      <c r="I308" s="295"/>
      <c r="J308" s="295"/>
      <c r="K308" s="295"/>
      <c r="L308" s="295"/>
      <c r="M308" s="295"/>
      <c r="N308" s="295">
        <v>12</v>
      </c>
      <c r="O308" s="295"/>
      <c r="P308" s="295"/>
      <c r="Q308" s="295"/>
      <c r="R308" s="295"/>
      <c r="S308" s="295"/>
      <c r="T308" s="295"/>
      <c r="U308" s="295"/>
      <c r="V308" s="295"/>
      <c r="W308" s="295"/>
      <c r="X308" s="295"/>
      <c r="Y308" s="426"/>
      <c r="Z308" s="410"/>
      <c r="AA308" s="410"/>
      <c r="AB308" s="410"/>
      <c r="AC308" s="410"/>
      <c r="AD308" s="410"/>
      <c r="AE308" s="410"/>
      <c r="AF308" s="410"/>
      <c r="AG308" s="415"/>
      <c r="AH308" s="415"/>
      <c r="AI308" s="415"/>
      <c r="AJ308" s="415"/>
      <c r="AK308" s="415"/>
      <c r="AL308" s="415"/>
      <c r="AM308" s="296">
        <f>SUM(Y308:AL308)</f>
        <v>0</v>
      </c>
    </row>
    <row r="309" spans="1:39" outlineLevel="1">
      <c r="B309" s="294" t="s">
        <v>289</v>
      </c>
      <c r="C309" s="291" t="s">
        <v>163</v>
      </c>
      <c r="D309" s="295"/>
      <c r="E309" s="295"/>
      <c r="F309" s="295"/>
      <c r="G309" s="295"/>
      <c r="H309" s="295"/>
      <c r="I309" s="295"/>
      <c r="J309" s="295"/>
      <c r="K309" s="295"/>
      <c r="L309" s="295"/>
      <c r="M309" s="295"/>
      <c r="N309" s="295">
        <f>N308</f>
        <v>12</v>
      </c>
      <c r="O309" s="295"/>
      <c r="P309" s="295"/>
      <c r="Q309" s="295"/>
      <c r="R309" s="295"/>
      <c r="S309" s="295"/>
      <c r="T309" s="295"/>
      <c r="U309" s="295"/>
      <c r="V309" s="295"/>
      <c r="W309" s="295"/>
      <c r="X309" s="295"/>
      <c r="Y309" s="411">
        <f>Y308</f>
        <v>0</v>
      </c>
      <c r="Z309" s="411">
        <f t="shared" ref="Z309" si="824">Z308</f>
        <v>0</v>
      </c>
      <c r="AA309" s="411">
        <f t="shared" ref="AA309" si="825">AA308</f>
        <v>0</v>
      </c>
      <c r="AB309" s="411">
        <f t="shared" ref="AB309" si="826">AB308</f>
        <v>0</v>
      </c>
      <c r="AC309" s="411">
        <f t="shared" ref="AC309" si="827">AC308</f>
        <v>0</v>
      </c>
      <c r="AD309" s="411">
        <f t="shared" ref="AD309" si="828">AD308</f>
        <v>0</v>
      </c>
      <c r="AE309" s="411">
        <f t="shared" ref="AE309" si="829">AE308</f>
        <v>0</v>
      </c>
      <c r="AF309" s="411">
        <f t="shared" ref="AF309" si="830">AF308</f>
        <v>0</v>
      </c>
      <c r="AG309" s="411">
        <f t="shared" ref="AG309" si="831">AG308</f>
        <v>0</v>
      </c>
      <c r="AH309" s="411">
        <f t="shared" ref="AH309" si="832">AH308</f>
        <v>0</v>
      </c>
      <c r="AI309" s="411">
        <f t="shared" ref="AI309" si="833">AI308</f>
        <v>0</v>
      </c>
      <c r="AJ309" s="411">
        <f t="shared" ref="AJ309" si="834">AJ308</f>
        <v>0</v>
      </c>
      <c r="AK309" s="411">
        <f t="shared" ref="AK309" si="835">AK308</f>
        <v>0</v>
      </c>
      <c r="AL309" s="411">
        <f t="shared" ref="AL309" si="836">AL308</f>
        <v>0</v>
      </c>
      <c r="AM309" s="306"/>
    </row>
    <row r="310" spans="1:39" outlineLevel="1">
      <c r="B310" s="294"/>
      <c r="C310" s="291"/>
      <c r="D310" s="291"/>
      <c r="E310" s="291"/>
      <c r="F310" s="291"/>
      <c r="G310" s="291"/>
      <c r="H310" s="291"/>
      <c r="I310" s="291"/>
      <c r="J310" s="291"/>
      <c r="K310" s="291"/>
      <c r="L310" s="291"/>
      <c r="M310" s="291"/>
      <c r="N310" s="291"/>
      <c r="O310" s="291"/>
      <c r="P310" s="291"/>
      <c r="Q310" s="291"/>
      <c r="R310" s="291"/>
      <c r="S310" s="291"/>
      <c r="T310" s="291"/>
      <c r="U310" s="291"/>
      <c r="V310" s="291"/>
      <c r="W310" s="291"/>
      <c r="X310" s="291"/>
      <c r="Y310" s="412"/>
      <c r="Z310" s="425"/>
      <c r="AA310" s="425"/>
      <c r="AB310" s="425"/>
      <c r="AC310" s="425"/>
      <c r="AD310" s="425"/>
      <c r="AE310" s="425"/>
      <c r="AF310" s="425"/>
      <c r="AG310" s="425"/>
      <c r="AH310" s="425"/>
      <c r="AI310" s="425"/>
      <c r="AJ310" s="425"/>
      <c r="AK310" s="425"/>
      <c r="AL310" s="425"/>
      <c r="AM310" s="306"/>
    </row>
    <row r="311" spans="1:39" ht="30" outlineLevel="1">
      <c r="A311" s="522">
        <v>28</v>
      </c>
      <c r="B311" s="520" t="s">
        <v>120</v>
      </c>
      <c r="C311" s="291" t="s">
        <v>25</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26"/>
      <c r="Z311" s="410"/>
      <c r="AA311" s="410"/>
      <c r="AB311" s="410"/>
      <c r="AC311" s="410"/>
      <c r="AD311" s="410"/>
      <c r="AE311" s="410"/>
      <c r="AF311" s="410"/>
      <c r="AG311" s="415"/>
      <c r="AH311" s="415"/>
      <c r="AI311" s="415"/>
      <c r="AJ311" s="415"/>
      <c r="AK311" s="415"/>
      <c r="AL311" s="415"/>
      <c r="AM311" s="296">
        <f>SUM(Y311:AL311)</f>
        <v>0</v>
      </c>
    </row>
    <row r="312" spans="1:39" outlineLevel="1">
      <c r="B312" s="294" t="s">
        <v>289</v>
      </c>
      <c r="C312" s="291" t="s">
        <v>163</v>
      </c>
      <c r="D312" s="295"/>
      <c r="E312" s="295"/>
      <c r="F312" s="295"/>
      <c r="G312" s="295"/>
      <c r="H312" s="295"/>
      <c r="I312" s="295"/>
      <c r="J312" s="295"/>
      <c r="K312" s="295"/>
      <c r="L312" s="295"/>
      <c r="M312" s="295"/>
      <c r="N312" s="295">
        <f>N311</f>
        <v>12</v>
      </c>
      <c r="O312" s="295"/>
      <c r="P312" s="295"/>
      <c r="Q312" s="295"/>
      <c r="R312" s="295"/>
      <c r="S312" s="295"/>
      <c r="T312" s="295"/>
      <c r="U312" s="295"/>
      <c r="V312" s="295"/>
      <c r="W312" s="295"/>
      <c r="X312" s="295"/>
      <c r="Y312" s="411">
        <f>Y311</f>
        <v>0</v>
      </c>
      <c r="Z312" s="411">
        <f t="shared" ref="Z312" si="837">Z311</f>
        <v>0</v>
      </c>
      <c r="AA312" s="411">
        <f t="shared" ref="AA312" si="838">AA311</f>
        <v>0</v>
      </c>
      <c r="AB312" s="411">
        <f t="shared" ref="AB312" si="839">AB311</f>
        <v>0</v>
      </c>
      <c r="AC312" s="411">
        <f t="shared" ref="AC312" si="840">AC311</f>
        <v>0</v>
      </c>
      <c r="AD312" s="411">
        <f t="shared" ref="AD312" si="841">AD311</f>
        <v>0</v>
      </c>
      <c r="AE312" s="411">
        <f t="shared" ref="AE312" si="842">AE311</f>
        <v>0</v>
      </c>
      <c r="AF312" s="411">
        <f t="shared" ref="AF312" si="843">AF311</f>
        <v>0</v>
      </c>
      <c r="AG312" s="411">
        <f t="shared" ref="AG312" si="844">AG311</f>
        <v>0</v>
      </c>
      <c r="AH312" s="411">
        <f t="shared" ref="AH312" si="845">AH311</f>
        <v>0</v>
      </c>
      <c r="AI312" s="411">
        <f t="shared" ref="AI312" si="846">AI311</f>
        <v>0</v>
      </c>
      <c r="AJ312" s="411">
        <f t="shared" ref="AJ312" si="847">AJ311</f>
        <v>0</v>
      </c>
      <c r="AK312" s="411">
        <f t="shared" ref="AK312" si="848">AK311</f>
        <v>0</v>
      </c>
      <c r="AL312" s="411">
        <f t="shared" ref="AL312" si="849">AL311</f>
        <v>0</v>
      </c>
      <c r="AM312" s="306"/>
    </row>
    <row r="313" spans="1:39" outlineLevel="1">
      <c r="B313" s="294"/>
      <c r="C313" s="291"/>
      <c r="D313" s="291"/>
      <c r="E313" s="291"/>
      <c r="F313" s="291"/>
      <c r="G313" s="291"/>
      <c r="H313" s="291"/>
      <c r="I313" s="291"/>
      <c r="J313" s="291"/>
      <c r="K313" s="291"/>
      <c r="L313" s="291"/>
      <c r="M313" s="291"/>
      <c r="N313" s="291"/>
      <c r="O313" s="291"/>
      <c r="P313" s="291"/>
      <c r="Q313" s="291"/>
      <c r="R313" s="291"/>
      <c r="S313" s="291"/>
      <c r="T313" s="291"/>
      <c r="U313" s="291"/>
      <c r="V313" s="291"/>
      <c r="W313" s="291"/>
      <c r="X313" s="291"/>
      <c r="Y313" s="412"/>
      <c r="Z313" s="425"/>
      <c r="AA313" s="425"/>
      <c r="AB313" s="425"/>
      <c r="AC313" s="425"/>
      <c r="AD313" s="425"/>
      <c r="AE313" s="425"/>
      <c r="AF313" s="425"/>
      <c r="AG313" s="425"/>
      <c r="AH313" s="425"/>
      <c r="AI313" s="425"/>
      <c r="AJ313" s="425"/>
      <c r="AK313" s="425"/>
      <c r="AL313" s="425"/>
      <c r="AM313" s="306"/>
    </row>
    <row r="314" spans="1:39" ht="30" outlineLevel="1">
      <c r="A314" s="522">
        <v>29</v>
      </c>
      <c r="B314" s="520" t="s">
        <v>121</v>
      </c>
      <c r="C314" s="291" t="s">
        <v>25</v>
      </c>
      <c r="D314" s="295"/>
      <c r="E314" s="295"/>
      <c r="F314" s="295"/>
      <c r="G314" s="295"/>
      <c r="H314" s="295"/>
      <c r="I314" s="295"/>
      <c r="J314" s="295"/>
      <c r="K314" s="295"/>
      <c r="L314" s="295"/>
      <c r="M314" s="295"/>
      <c r="N314" s="295">
        <v>3</v>
      </c>
      <c r="O314" s="295"/>
      <c r="P314" s="295"/>
      <c r="Q314" s="295"/>
      <c r="R314" s="295"/>
      <c r="S314" s="295"/>
      <c r="T314" s="295"/>
      <c r="U314" s="295"/>
      <c r="V314" s="295"/>
      <c r="W314" s="295"/>
      <c r="X314" s="295"/>
      <c r="Y314" s="426"/>
      <c r="Z314" s="410"/>
      <c r="AA314" s="410"/>
      <c r="AB314" s="410"/>
      <c r="AC314" s="410"/>
      <c r="AD314" s="410"/>
      <c r="AE314" s="410"/>
      <c r="AF314" s="410"/>
      <c r="AG314" s="415"/>
      <c r="AH314" s="415"/>
      <c r="AI314" s="415"/>
      <c r="AJ314" s="415"/>
      <c r="AK314" s="415"/>
      <c r="AL314" s="415"/>
      <c r="AM314" s="296">
        <f>SUM(Y314:AL314)</f>
        <v>0</v>
      </c>
    </row>
    <row r="315" spans="1:39" outlineLevel="1">
      <c r="B315" s="294" t="s">
        <v>289</v>
      </c>
      <c r="C315" s="291" t="s">
        <v>163</v>
      </c>
      <c r="D315" s="295"/>
      <c r="E315" s="295"/>
      <c r="F315" s="295"/>
      <c r="G315" s="295"/>
      <c r="H315" s="295"/>
      <c r="I315" s="295"/>
      <c r="J315" s="295"/>
      <c r="K315" s="295"/>
      <c r="L315" s="295"/>
      <c r="M315" s="295"/>
      <c r="N315" s="295">
        <f>N314</f>
        <v>3</v>
      </c>
      <c r="O315" s="295"/>
      <c r="P315" s="295"/>
      <c r="Q315" s="295"/>
      <c r="R315" s="295"/>
      <c r="S315" s="295"/>
      <c r="T315" s="295"/>
      <c r="U315" s="295"/>
      <c r="V315" s="295"/>
      <c r="W315" s="295"/>
      <c r="X315" s="295"/>
      <c r="Y315" s="411">
        <f>Y314</f>
        <v>0</v>
      </c>
      <c r="Z315" s="411">
        <f t="shared" ref="Z315" si="850">Z314</f>
        <v>0</v>
      </c>
      <c r="AA315" s="411">
        <f t="shared" ref="AA315" si="851">AA314</f>
        <v>0</v>
      </c>
      <c r="AB315" s="411">
        <f t="shared" ref="AB315" si="852">AB314</f>
        <v>0</v>
      </c>
      <c r="AC315" s="411">
        <f t="shared" ref="AC315" si="853">AC314</f>
        <v>0</v>
      </c>
      <c r="AD315" s="411">
        <f t="shared" ref="AD315" si="854">AD314</f>
        <v>0</v>
      </c>
      <c r="AE315" s="411">
        <f t="shared" ref="AE315" si="855">AE314</f>
        <v>0</v>
      </c>
      <c r="AF315" s="411">
        <f t="shared" ref="AF315" si="856">AF314</f>
        <v>0</v>
      </c>
      <c r="AG315" s="411">
        <f t="shared" ref="AG315" si="857">AG314</f>
        <v>0</v>
      </c>
      <c r="AH315" s="411">
        <f t="shared" ref="AH315" si="858">AH314</f>
        <v>0</v>
      </c>
      <c r="AI315" s="411">
        <f t="shared" ref="AI315" si="859">AI314</f>
        <v>0</v>
      </c>
      <c r="AJ315" s="411">
        <f t="shared" ref="AJ315" si="860">AJ314</f>
        <v>0</v>
      </c>
      <c r="AK315" s="411">
        <f t="shared" ref="AK315" si="861">AK314</f>
        <v>0</v>
      </c>
      <c r="AL315" s="411">
        <f t="shared" ref="AL315" si="862">AL314</f>
        <v>0</v>
      </c>
      <c r="AM315" s="306"/>
    </row>
    <row r="316" spans="1:39" outlineLevel="1">
      <c r="B316" s="294"/>
      <c r="C316" s="291"/>
      <c r="D316" s="291"/>
      <c r="E316" s="291"/>
      <c r="F316" s="291"/>
      <c r="G316" s="291"/>
      <c r="H316" s="291"/>
      <c r="I316" s="291"/>
      <c r="J316" s="291"/>
      <c r="K316" s="291"/>
      <c r="L316" s="291"/>
      <c r="M316" s="291"/>
      <c r="N316" s="291"/>
      <c r="O316" s="291"/>
      <c r="P316" s="291"/>
      <c r="Q316" s="291"/>
      <c r="R316" s="291"/>
      <c r="S316" s="291"/>
      <c r="T316" s="291"/>
      <c r="U316" s="291"/>
      <c r="V316" s="291"/>
      <c r="W316" s="291"/>
      <c r="X316" s="291"/>
      <c r="Y316" s="412"/>
      <c r="Z316" s="425"/>
      <c r="AA316" s="425"/>
      <c r="AB316" s="425"/>
      <c r="AC316" s="425"/>
      <c r="AD316" s="425"/>
      <c r="AE316" s="425"/>
      <c r="AF316" s="425"/>
      <c r="AG316" s="425"/>
      <c r="AH316" s="425"/>
      <c r="AI316" s="425"/>
      <c r="AJ316" s="425"/>
      <c r="AK316" s="425"/>
      <c r="AL316" s="425"/>
      <c r="AM316" s="306"/>
    </row>
    <row r="317" spans="1:39" ht="30" outlineLevel="1">
      <c r="A317" s="522">
        <v>30</v>
      </c>
      <c r="B317" s="520" t="s">
        <v>122</v>
      </c>
      <c r="C317" s="291" t="s">
        <v>25</v>
      </c>
      <c r="D317" s="295"/>
      <c r="E317" s="295"/>
      <c r="F317" s="295"/>
      <c r="G317" s="295"/>
      <c r="H317" s="295"/>
      <c r="I317" s="295"/>
      <c r="J317" s="295"/>
      <c r="K317" s="295"/>
      <c r="L317" s="295"/>
      <c r="M317" s="295"/>
      <c r="N317" s="295">
        <v>12</v>
      </c>
      <c r="O317" s="295"/>
      <c r="P317" s="295"/>
      <c r="Q317" s="295"/>
      <c r="R317" s="295"/>
      <c r="S317" s="295"/>
      <c r="T317" s="295"/>
      <c r="U317" s="295"/>
      <c r="V317" s="295"/>
      <c r="W317" s="295"/>
      <c r="X317" s="295"/>
      <c r="Y317" s="426"/>
      <c r="Z317" s="410"/>
      <c r="AA317" s="410"/>
      <c r="AB317" s="410"/>
      <c r="AC317" s="410"/>
      <c r="AD317" s="410"/>
      <c r="AE317" s="410"/>
      <c r="AF317" s="410"/>
      <c r="AG317" s="415"/>
      <c r="AH317" s="415"/>
      <c r="AI317" s="415"/>
      <c r="AJ317" s="415"/>
      <c r="AK317" s="415"/>
      <c r="AL317" s="415"/>
      <c r="AM317" s="296">
        <f>SUM(Y317:AL317)</f>
        <v>0</v>
      </c>
    </row>
    <row r="318" spans="1:39" outlineLevel="1">
      <c r="B318" s="294" t="s">
        <v>289</v>
      </c>
      <c r="C318" s="291" t="s">
        <v>163</v>
      </c>
      <c r="D318" s="295"/>
      <c r="E318" s="295"/>
      <c r="F318" s="295"/>
      <c r="G318" s="295"/>
      <c r="H318" s="295"/>
      <c r="I318" s="295"/>
      <c r="J318" s="295"/>
      <c r="K318" s="295"/>
      <c r="L318" s="295"/>
      <c r="M318" s="295"/>
      <c r="N318" s="295">
        <f>N317</f>
        <v>12</v>
      </c>
      <c r="O318" s="295"/>
      <c r="P318" s="295"/>
      <c r="Q318" s="295"/>
      <c r="R318" s="295"/>
      <c r="S318" s="295"/>
      <c r="T318" s="295"/>
      <c r="U318" s="295"/>
      <c r="V318" s="295"/>
      <c r="W318" s="295"/>
      <c r="X318" s="295"/>
      <c r="Y318" s="411">
        <f>Y317</f>
        <v>0</v>
      </c>
      <c r="Z318" s="411">
        <f t="shared" ref="Z318" si="863">Z317</f>
        <v>0</v>
      </c>
      <c r="AA318" s="411">
        <f t="shared" ref="AA318" si="864">AA317</f>
        <v>0</v>
      </c>
      <c r="AB318" s="411">
        <f t="shared" ref="AB318" si="865">AB317</f>
        <v>0</v>
      </c>
      <c r="AC318" s="411">
        <f t="shared" ref="AC318" si="866">AC317</f>
        <v>0</v>
      </c>
      <c r="AD318" s="411">
        <f t="shared" ref="AD318" si="867">AD317</f>
        <v>0</v>
      </c>
      <c r="AE318" s="411">
        <f t="shared" ref="AE318" si="868">AE317</f>
        <v>0</v>
      </c>
      <c r="AF318" s="411">
        <f t="shared" ref="AF318" si="869">AF317</f>
        <v>0</v>
      </c>
      <c r="AG318" s="411">
        <f t="shared" ref="AG318" si="870">AG317</f>
        <v>0</v>
      </c>
      <c r="AH318" s="411">
        <f t="shared" ref="AH318" si="871">AH317</f>
        <v>0</v>
      </c>
      <c r="AI318" s="411">
        <f t="shared" ref="AI318" si="872">AI317</f>
        <v>0</v>
      </c>
      <c r="AJ318" s="411">
        <f t="shared" ref="AJ318" si="873">AJ317</f>
        <v>0</v>
      </c>
      <c r="AK318" s="411">
        <f t="shared" ref="AK318" si="874">AK317</f>
        <v>0</v>
      </c>
      <c r="AL318" s="411">
        <f t="shared" ref="AL318" si="875">AL317</f>
        <v>0</v>
      </c>
      <c r="AM318" s="306"/>
    </row>
    <row r="319" spans="1:39" outlineLevel="1">
      <c r="B319" s="294"/>
      <c r="C319" s="291"/>
      <c r="D319" s="291"/>
      <c r="E319" s="291"/>
      <c r="F319" s="291"/>
      <c r="G319" s="291"/>
      <c r="H319" s="291"/>
      <c r="I319" s="291"/>
      <c r="J319" s="291"/>
      <c r="K319" s="291"/>
      <c r="L319" s="291"/>
      <c r="M319" s="291"/>
      <c r="N319" s="291"/>
      <c r="O319" s="291"/>
      <c r="P319" s="291"/>
      <c r="Q319" s="291"/>
      <c r="R319" s="291"/>
      <c r="S319" s="291"/>
      <c r="T319" s="291"/>
      <c r="U319" s="291"/>
      <c r="V319" s="291"/>
      <c r="W319" s="291"/>
      <c r="X319" s="291"/>
      <c r="Y319" s="412"/>
      <c r="Z319" s="425"/>
      <c r="AA319" s="425"/>
      <c r="AB319" s="425"/>
      <c r="AC319" s="425"/>
      <c r="AD319" s="425"/>
      <c r="AE319" s="425"/>
      <c r="AF319" s="425"/>
      <c r="AG319" s="425"/>
      <c r="AH319" s="425"/>
      <c r="AI319" s="425"/>
      <c r="AJ319" s="425"/>
      <c r="AK319" s="425"/>
      <c r="AL319" s="425"/>
      <c r="AM319" s="306"/>
    </row>
    <row r="320" spans="1:39" ht="30" outlineLevel="1">
      <c r="A320" s="522">
        <v>31</v>
      </c>
      <c r="B320" s="520" t="s">
        <v>123</v>
      </c>
      <c r="C320" s="291" t="s">
        <v>25</v>
      </c>
      <c r="D320" s="295"/>
      <c r="E320" s="295"/>
      <c r="F320" s="295"/>
      <c r="G320" s="295"/>
      <c r="H320" s="295"/>
      <c r="I320" s="295"/>
      <c r="J320" s="295"/>
      <c r="K320" s="295"/>
      <c r="L320" s="295"/>
      <c r="M320" s="295"/>
      <c r="N320" s="295">
        <v>12</v>
      </c>
      <c r="O320" s="295"/>
      <c r="P320" s="295"/>
      <c r="Q320" s="295"/>
      <c r="R320" s="295"/>
      <c r="S320" s="295"/>
      <c r="T320" s="295"/>
      <c r="U320" s="295"/>
      <c r="V320" s="295"/>
      <c r="W320" s="295"/>
      <c r="X320" s="295"/>
      <c r="Y320" s="426"/>
      <c r="Z320" s="410"/>
      <c r="AA320" s="410"/>
      <c r="AB320" s="410"/>
      <c r="AC320" s="410"/>
      <c r="AD320" s="410"/>
      <c r="AE320" s="410"/>
      <c r="AF320" s="410"/>
      <c r="AG320" s="415"/>
      <c r="AH320" s="415"/>
      <c r="AI320" s="415"/>
      <c r="AJ320" s="415"/>
      <c r="AK320" s="415"/>
      <c r="AL320" s="415"/>
      <c r="AM320" s="296">
        <f>SUM(Y320:AL320)</f>
        <v>0</v>
      </c>
    </row>
    <row r="321" spans="1:39" outlineLevel="1">
      <c r="B321" s="294" t="s">
        <v>289</v>
      </c>
      <c r="C321" s="291" t="s">
        <v>163</v>
      </c>
      <c r="D321" s="295"/>
      <c r="E321" s="295"/>
      <c r="F321" s="295"/>
      <c r="G321" s="295"/>
      <c r="H321" s="295"/>
      <c r="I321" s="295"/>
      <c r="J321" s="295"/>
      <c r="K321" s="295"/>
      <c r="L321" s="295"/>
      <c r="M321" s="295"/>
      <c r="N321" s="295">
        <f>N320</f>
        <v>12</v>
      </c>
      <c r="O321" s="295"/>
      <c r="P321" s="295"/>
      <c r="Q321" s="295"/>
      <c r="R321" s="295"/>
      <c r="S321" s="295"/>
      <c r="T321" s="295"/>
      <c r="U321" s="295"/>
      <c r="V321" s="295"/>
      <c r="W321" s="295"/>
      <c r="X321" s="295"/>
      <c r="Y321" s="411">
        <f>Y320</f>
        <v>0</v>
      </c>
      <c r="Z321" s="411">
        <f t="shared" ref="Z321" si="876">Z320</f>
        <v>0</v>
      </c>
      <c r="AA321" s="411">
        <f t="shared" ref="AA321" si="877">AA320</f>
        <v>0</v>
      </c>
      <c r="AB321" s="411">
        <f t="shared" ref="AB321" si="878">AB320</f>
        <v>0</v>
      </c>
      <c r="AC321" s="411">
        <f t="shared" ref="AC321" si="879">AC320</f>
        <v>0</v>
      </c>
      <c r="AD321" s="411">
        <f t="shared" ref="AD321" si="880">AD320</f>
        <v>0</v>
      </c>
      <c r="AE321" s="411">
        <f t="shared" ref="AE321" si="881">AE320</f>
        <v>0</v>
      </c>
      <c r="AF321" s="411">
        <f t="shared" ref="AF321" si="882">AF320</f>
        <v>0</v>
      </c>
      <c r="AG321" s="411">
        <f t="shared" ref="AG321" si="883">AG320</f>
        <v>0</v>
      </c>
      <c r="AH321" s="411">
        <f t="shared" ref="AH321" si="884">AH320</f>
        <v>0</v>
      </c>
      <c r="AI321" s="411">
        <f t="shared" ref="AI321" si="885">AI320</f>
        <v>0</v>
      </c>
      <c r="AJ321" s="411">
        <f t="shared" ref="AJ321" si="886">AJ320</f>
        <v>0</v>
      </c>
      <c r="AK321" s="411">
        <f t="shared" ref="AK321" si="887">AK320</f>
        <v>0</v>
      </c>
      <c r="AL321" s="411">
        <f t="shared" ref="AL321" si="888">AL320</f>
        <v>0</v>
      </c>
      <c r="AM321" s="306"/>
    </row>
    <row r="322" spans="1:39" outlineLevel="1">
      <c r="B322" s="520"/>
      <c r="C322" s="291"/>
      <c r="D322" s="291"/>
      <c r="E322" s="291"/>
      <c r="F322" s="291"/>
      <c r="G322" s="291"/>
      <c r="H322" s="291"/>
      <c r="I322" s="291"/>
      <c r="J322" s="291"/>
      <c r="K322" s="291"/>
      <c r="L322" s="291"/>
      <c r="M322" s="291"/>
      <c r="N322" s="291"/>
      <c r="O322" s="291"/>
      <c r="P322" s="291"/>
      <c r="Q322" s="291"/>
      <c r="R322" s="291"/>
      <c r="S322" s="291"/>
      <c r="T322" s="291"/>
      <c r="U322" s="291"/>
      <c r="V322" s="291"/>
      <c r="W322" s="291"/>
      <c r="X322" s="291"/>
      <c r="Y322" s="412"/>
      <c r="Z322" s="425"/>
      <c r="AA322" s="425"/>
      <c r="AB322" s="425"/>
      <c r="AC322" s="425"/>
      <c r="AD322" s="425"/>
      <c r="AE322" s="425"/>
      <c r="AF322" s="425"/>
      <c r="AG322" s="425"/>
      <c r="AH322" s="425"/>
      <c r="AI322" s="425"/>
      <c r="AJ322" s="425"/>
      <c r="AK322" s="425"/>
      <c r="AL322" s="425"/>
      <c r="AM322" s="306"/>
    </row>
    <row r="323" spans="1:39" ht="30" outlineLevel="1">
      <c r="A323" s="522">
        <v>32</v>
      </c>
      <c r="B323" s="520" t="s">
        <v>124</v>
      </c>
      <c r="C323" s="291" t="s">
        <v>25</v>
      </c>
      <c r="D323" s="295"/>
      <c r="E323" s="295"/>
      <c r="F323" s="295"/>
      <c r="G323" s="295"/>
      <c r="H323" s="295"/>
      <c r="I323" s="295"/>
      <c r="J323" s="295"/>
      <c r="K323" s="295"/>
      <c r="L323" s="295"/>
      <c r="M323" s="295"/>
      <c r="N323" s="295">
        <v>12</v>
      </c>
      <c r="O323" s="295"/>
      <c r="P323" s="295"/>
      <c r="Q323" s="295"/>
      <c r="R323" s="295"/>
      <c r="S323" s="295"/>
      <c r="T323" s="295"/>
      <c r="U323" s="295"/>
      <c r="V323" s="295"/>
      <c r="W323" s="295"/>
      <c r="X323" s="295"/>
      <c r="Y323" s="426"/>
      <c r="Z323" s="410"/>
      <c r="AA323" s="410"/>
      <c r="AB323" s="410"/>
      <c r="AC323" s="410"/>
      <c r="AD323" s="410"/>
      <c r="AE323" s="410"/>
      <c r="AF323" s="410"/>
      <c r="AG323" s="415"/>
      <c r="AH323" s="415"/>
      <c r="AI323" s="415"/>
      <c r="AJ323" s="415"/>
      <c r="AK323" s="415"/>
      <c r="AL323" s="415"/>
      <c r="AM323" s="296">
        <f>SUM(Y323:AL323)</f>
        <v>0</v>
      </c>
    </row>
    <row r="324" spans="1:39" outlineLevel="1">
      <c r="B324" s="294" t="s">
        <v>289</v>
      </c>
      <c r="C324" s="291" t="s">
        <v>163</v>
      </c>
      <c r="D324" s="295"/>
      <c r="E324" s="295"/>
      <c r="F324" s="295"/>
      <c r="G324" s="295"/>
      <c r="H324" s="295"/>
      <c r="I324" s="295"/>
      <c r="J324" s="295"/>
      <c r="K324" s="295"/>
      <c r="L324" s="295"/>
      <c r="M324" s="295"/>
      <c r="N324" s="295">
        <f>N323</f>
        <v>12</v>
      </c>
      <c r="O324" s="295"/>
      <c r="P324" s="295"/>
      <c r="Q324" s="295"/>
      <c r="R324" s="295"/>
      <c r="S324" s="295"/>
      <c r="T324" s="295"/>
      <c r="U324" s="295"/>
      <c r="V324" s="295"/>
      <c r="W324" s="295"/>
      <c r="X324" s="295"/>
      <c r="Y324" s="411">
        <f>Y323</f>
        <v>0</v>
      </c>
      <c r="Z324" s="411">
        <f t="shared" ref="Z324" si="889">Z323</f>
        <v>0</v>
      </c>
      <c r="AA324" s="411">
        <f t="shared" ref="AA324" si="890">AA323</f>
        <v>0</v>
      </c>
      <c r="AB324" s="411">
        <f t="shared" ref="AB324" si="891">AB323</f>
        <v>0</v>
      </c>
      <c r="AC324" s="411">
        <f t="shared" ref="AC324" si="892">AC323</f>
        <v>0</v>
      </c>
      <c r="AD324" s="411">
        <f t="shared" ref="AD324" si="893">AD323</f>
        <v>0</v>
      </c>
      <c r="AE324" s="411">
        <f t="shared" ref="AE324" si="894">AE323</f>
        <v>0</v>
      </c>
      <c r="AF324" s="411">
        <f t="shared" ref="AF324" si="895">AF323</f>
        <v>0</v>
      </c>
      <c r="AG324" s="411">
        <f t="shared" ref="AG324" si="896">AG323</f>
        <v>0</v>
      </c>
      <c r="AH324" s="411">
        <f t="shared" ref="AH324" si="897">AH323</f>
        <v>0</v>
      </c>
      <c r="AI324" s="411">
        <f t="shared" ref="AI324" si="898">AI323</f>
        <v>0</v>
      </c>
      <c r="AJ324" s="411">
        <f t="shared" ref="AJ324" si="899">AJ323</f>
        <v>0</v>
      </c>
      <c r="AK324" s="411">
        <f t="shared" ref="AK324" si="900">AK323</f>
        <v>0</v>
      </c>
      <c r="AL324" s="411">
        <f t="shared" ref="AL324" si="901">AL323</f>
        <v>0</v>
      </c>
      <c r="AM324" s="306"/>
    </row>
    <row r="325" spans="1:39" outlineLevel="1">
      <c r="B325" s="520"/>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75" outlineLevel="1">
      <c r="B326" s="288" t="s">
        <v>501</v>
      </c>
      <c r="C326" s="291"/>
      <c r="D326" s="291"/>
      <c r="E326" s="291"/>
      <c r="F326" s="291"/>
      <c r="G326" s="291"/>
      <c r="H326" s="291"/>
      <c r="I326" s="291"/>
      <c r="J326" s="291"/>
      <c r="K326" s="291"/>
      <c r="L326" s="291"/>
      <c r="M326" s="291"/>
      <c r="N326" s="291"/>
      <c r="O326" s="291"/>
      <c r="P326" s="291"/>
      <c r="Q326" s="291"/>
      <c r="R326" s="291"/>
      <c r="S326" s="291"/>
      <c r="T326" s="291"/>
      <c r="U326" s="291"/>
      <c r="V326" s="291"/>
      <c r="W326" s="291"/>
      <c r="X326" s="291"/>
      <c r="Y326" s="412"/>
      <c r="Z326" s="425"/>
      <c r="AA326" s="425"/>
      <c r="AB326" s="425"/>
      <c r="AC326" s="425"/>
      <c r="AD326" s="425"/>
      <c r="AE326" s="425"/>
      <c r="AF326" s="425"/>
      <c r="AG326" s="425"/>
      <c r="AH326" s="425"/>
      <c r="AI326" s="425"/>
      <c r="AJ326" s="425"/>
      <c r="AK326" s="425"/>
      <c r="AL326" s="425"/>
      <c r="AM326" s="306"/>
    </row>
    <row r="327" spans="1:39" outlineLevel="1">
      <c r="A327" s="522">
        <v>33</v>
      </c>
      <c r="B327" s="520" t="s">
        <v>125</v>
      </c>
      <c r="C327" s="291" t="s">
        <v>25</v>
      </c>
      <c r="D327" s="295"/>
      <c r="E327" s="295"/>
      <c r="F327" s="295"/>
      <c r="G327" s="295"/>
      <c r="H327" s="295"/>
      <c r="I327" s="295"/>
      <c r="J327" s="295"/>
      <c r="K327" s="295"/>
      <c r="L327" s="295"/>
      <c r="M327" s="295"/>
      <c r="N327" s="295">
        <v>0</v>
      </c>
      <c r="O327" s="295"/>
      <c r="P327" s="295"/>
      <c r="Q327" s="295"/>
      <c r="R327" s="295"/>
      <c r="S327" s="295"/>
      <c r="T327" s="295"/>
      <c r="U327" s="295"/>
      <c r="V327" s="295"/>
      <c r="W327" s="295"/>
      <c r="X327" s="295"/>
      <c r="Y327" s="426"/>
      <c r="Z327" s="410"/>
      <c r="AA327" s="410"/>
      <c r="AB327" s="410"/>
      <c r="AC327" s="410"/>
      <c r="AD327" s="410"/>
      <c r="AE327" s="410"/>
      <c r="AF327" s="410"/>
      <c r="AG327" s="415"/>
      <c r="AH327" s="415"/>
      <c r="AI327" s="415"/>
      <c r="AJ327" s="415"/>
      <c r="AK327" s="415"/>
      <c r="AL327" s="415"/>
      <c r="AM327" s="296">
        <f>SUM(Y327:AL327)</f>
        <v>0</v>
      </c>
    </row>
    <row r="328" spans="1:39" outlineLevel="1">
      <c r="B328" s="294" t="s">
        <v>289</v>
      </c>
      <c r="C328" s="291" t="s">
        <v>163</v>
      </c>
      <c r="D328" s="295"/>
      <c r="E328" s="295"/>
      <c r="F328" s="295"/>
      <c r="G328" s="295"/>
      <c r="H328" s="295"/>
      <c r="I328" s="295"/>
      <c r="J328" s="295"/>
      <c r="K328" s="295"/>
      <c r="L328" s="295"/>
      <c r="M328" s="295"/>
      <c r="N328" s="295">
        <f>N327</f>
        <v>0</v>
      </c>
      <c r="O328" s="295"/>
      <c r="P328" s="295"/>
      <c r="Q328" s="295"/>
      <c r="R328" s="295"/>
      <c r="S328" s="295"/>
      <c r="T328" s="295"/>
      <c r="U328" s="295"/>
      <c r="V328" s="295"/>
      <c r="W328" s="295"/>
      <c r="X328" s="295"/>
      <c r="Y328" s="411">
        <f>Y327</f>
        <v>0</v>
      </c>
      <c r="Z328" s="411">
        <f t="shared" ref="Z328" si="902">Z327</f>
        <v>0</v>
      </c>
      <c r="AA328" s="411">
        <f t="shared" ref="AA328" si="903">AA327</f>
        <v>0</v>
      </c>
      <c r="AB328" s="411">
        <f t="shared" ref="AB328" si="904">AB327</f>
        <v>0</v>
      </c>
      <c r="AC328" s="411">
        <f t="shared" ref="AC328" si="905">AC327</f>
        <v>0</v>
      </c>
      <c r="AD328" s="411">
        <f t="shared" ref="AD328" si="906">AD327</f>
        <v>0</v>
      </c>
      <c r="AE328" s="411">
        <f t="shared" ref="AE328" si="907">AE327</f>
        <v>0</v>
      </c>
      <c r="AF328" s="411">
        <f t="shared" ref="AF328" si="908">AF327</f>
        <v>0</v>
      </c>
      <c r="AG328" s="411">
        <f t="shared" ref="AG328" si="909">AG327</f>
        <v>0</v>
      </c>
      <c r="AH328" s="411">
        <f t="shared" ref="AH328" si="910">AH327</f>
        <v>0</v>
      </c>
      <c r="AI328" s="411">
        <f t="shared" ref="AI328" si="911">AI327</f>
        <v>0</v>
      </c>
      <c r="AJ328" s="411">
        <f t="shared" ref="AJ328" si="912">AJ327</f>
        <v>0</v>
      </c>
      <c r="AK328" s="411">
        <f t="shared" ref="AK328" si="913">AK327</f>
        <v>0</v>
      </c>
      <c r="AL328" s="411">
        <f t="shared" ref="AL328" si="914">AL327</f>
        <v>0</v>
      </c>
      <c r="AM328" s="306"/>
    </row>
    <row r="329" spans="1:39" outlineLevel="1">
      <c r="B329" s="520"/>
      <c r="C329" s="291"/>
      <c r="D329" s="291"/>
      <c r="E329" s="291"/>
      <c r="F329" s="291"/>
      <c r="G329" s="291"/>
      <c r="H329" s="291"/>
      <c r="I329" s="291"/>
      <c r="J329" s="291"/>
      <c r="K329" s="291"/>
      <c r="L329" s="291"/>
      <c r="M329" s="291"/>
      <c r="N329" s="291"/>
      <c r="O329" s="291"/>
      <c r="P329" s="291"/>
      <c r="Q329" s="291"/>
      <c r="R329" s="291"/>
      <c r="S329" s="291"/>
      <c r="T329" s="291"/>
      <c r="U329" s="291"/>
      <c r="V329" s="291"/>
      <c r="W329" s="291"/>
      <c r="X329" s="291"/>
      <c r="Y329" s="412"/>
      <c r="Z329" s="425"/>
      <c r="AA329" s="425"/>
      <c r="AB329" s="425"/>
      <c r="AC329" s="425"/>
      <c r="AD329" s="425"/>
      <c r="AE329" s="425"/>
      <c r="AF329" s="425"/>
      <c r="AG329" s="425"/>
      <c r="AH329" s="425"/>
      <c r="AI329" s="425"/>
      <c r="AJ329" s="425"/>
      <c r="AK329" s="425"/>
      <c r="AL329" s="425"/>
      <c r="AM329" s="306"/>
    </row>
    <row r="330" spans="1:39" outlineLevel="1">
      <c r="A330" s="522">
        <v>34</v>
      </c>
      <c r="B330" s="520" t="s">
        <v>126</v>
      </c>
      <c r="C330" s="291" t="s">
        <v>25</v>
      </c>
      <c r="D330" s="295"/>
      <c r="E330" s="295"/>
      <c r="F330" s="295"/>
      <c r="G330" s="295"/>
      <c r="H330" s="295"/>
      <c r="I330" s="295"/>
      <c r="J330" s="295"/>
      <c r="K330" s="295"/>
      <c r="L330" s="295"/>
      <c r="M330" s="295"/>
      <c r="N330" s="295">
        <v>0</v>
      </c>
      <c r="O330" s="295"/>
      <c r="P330" s="295"/>
      <c r="Q330" s="295"/>
      <c r="R330" s="295"/>
      <c r="S330" s="295"/>
      <c r="T330" s="295"/>
      <c r="U330" s="295"/>
      <c r="V330" s="295"/>
      <c r="W330" s="295"/>
      <c r="X330" s="295"/>
      <c r="Y330" s="426"/>
      <c r="Z330" s="410"/>
      <c r="AA330" s="410"/>
      <c r="AB330" s="410"/>
      <c r="AC330" s="410"/>
      <c r="AD330" s="410"/>
      <c r="AE330" s="410"/>
      <c r="AF330" s="410"/>
      <c r="AG330" s="415"/>
      <c r="AH330" s="415"/>
      <c r="AI330" s="415"/>
      <c r="AJ330" s="415"/>
      <c r="AK330" s="415"/>
      <c r="AL330" s="415"/>
      <c r="AM330" s="296">
        <f>SUM(Y330:AL330)</f>
        <v>0</v>
      </c>
    </row>
    <row r="331" spans="1:39" outlineLevel="1">
      <c r="B331" s="294" t="s">
        <v>289</v>
      </c>
      <c r="C331" s="291" t="s">
        <v>163</v>
      </c>
      <c r="D331" s="295"/>
      <c r="E331" s="295"/>
      <c r="F331" s="295"/>
      <c r="G331" s="295"/>
      <c r="H331" s="295"/>
      <c r="I331" s="295"/>
      <c r="J331" s="295"/>
      <c r="K331" s="295"/>
      <c r="L331" s="295"/>
      <c r="M331" s="295"/>
      <c r="N331" s="295">
        <f>N330</f>
        <v>0</v>
      </c>
      <c r="O331" s="295"/>
      <c r="P331" s="295"/>
      <c r="Q331" s="295"/>
      <c r="R331" s="295"/>
      <c r="S331" s="295"/>
      <c r="T331" s="295"/>
      <c r="U331" s="295"/>
      <c r="V331" s="295"/>
      <c r="W331" s="295"/>
      <c r="X331" s="295"/>
      <c r="Y331" s="411">
        <f>Y330</f>
        <v>0</v>
      </c>
      <c r="Z331" s="411">
        <f t="shared" ref="Z331" si="915">Z330</f>
        <v>0</v>
      </c>
      <c r="AA331" s="411">
        <f t="shared" ref="AA331" si="916">AA330</f>
        <v>0</v>
      </c>
      <c r="AB331" s="411">
        <f t="shared" ref="AB331" si="917">AB330</f>
        <v>0</v>
      </c>
      <c r="AC331" s="411">
        <f t="shared" ref="AC331" si="918">AC330</f>
        <v>0</v>
      </c>
      <c r="AD331" s="411">
        <f t="shared" ref="AD331" si="919">AD330</f>
        <v>0</v>
      </c>
      <c r="AE331" s="411">
        <f t="shared" ref="AE331" si="920">AE330</f>
        <v>0</v>
      </c>
      <c r="AF331" s="411">
        <f t="shared" ref="AF331" si="921">AF330</f>
        <v>0</v>
      </c>
      <c r="AG331" s="411">
        <f t="shared" ref="AG331" si="922">AG330</f>
        <v>0</v>
      </c>
      <c r="AH331" s="411">
        <f t="shared" ref="AH331" si="923">AH330</f>
        <v>0</v>
      </c>
      <c r="AI331" s="411">
        <f t="shared" ref="AI331" si="924">AI330</f>
        <v>0</v>
      </c>
      <c r="AJ331" s="411">
        <f t="shared" ref="AJ331" si="925">AJ330</f>
        <v>0</v>
      </c>
      <c r="AK331" s="411">
        <f t="shared" ref="AK331" si="926">AK330</f>
        <v>0</v>
      </c>
      <c r="AL331" s="411">
        <f t="shared" ref="AL331" si="927">AL330</f>
        <v>0</v>
      </c>
      <c r="AM331" s="306"/>
    </row>
    <row r="332" spans="1:39" outlineLevel="1">
      <c r="B332" s="520"/>
      <c r="C332" s="291"/>
      <c r="D332" s="291"/>
      <c r="E332" s="291"/>
      <c r="F332" s="291"/>
      <c r="G332" s="291"/>
      <c r="H332" s="291"/>
      <c r="I332" s="291"/>
      <c r="J332" s="291"/>
      <c r="K332" s="291"/>
      <c r="L332" s="291"/>
      <c r="M332" s="291"/>
      <c r="N332" s="291"/>
      <c r="O332" s="291"/>
      <c r="P332" s="291"/>
      <c r="Q332" s="291"/>
      <c r="R332" s="291"/>
      <c r="S332" s="291"/>
      <c r="T332" s="291"/>
      <c r="U332" s="291"/>
      <c r="V332" s="291"/>
      <c r="W332" s="291"/>
      <c r="X332" s="291"/>
      <c r="Y332" s="412"/>
      <c r="Z332" s="425"/>
      <c r="AA332" s="425"/>
      <c r="AB332" s="425"/>
      <c r="AC332" s="425"/>
      <c r="AD332" s="425"/>
      <c r="AE332" s="425"/>
      <c r="AF332" s="425"/>
      <c r="AG332" s="425"/>
      <c r="AH332" s="425"/>
      <c r="AI332" s="425"/>
      <c r="AJ332" s="425"/>
      <c r="AK332" s="425"/>
      <c r="AL332" s="425"/>
      <c r="AM332" s="306"/>
    </row>
    <row r="333" spans="1:39" outlineLevel="1">
      <c r="A333" s="522">
        <v>35</v>
      </c>
      <c r="B333" s="520" t="s">
        <v>127</v>
      </c>
      <c r="C333" s="291" t="s">
        <v>25</v>
      </c>
      <c r="D333" s="295"/>
      <c r="E333" s="295"/>
      <c r="F333" s="295"/>
      <c r="G333" s="295"/>
      <c r="H333" s="295"/>
      <c r="I333" s="295"/>
      <c r="J333" s="295"/>
      <c r="K333" s="295"/>
      <c r="L333" s="295"/>
      <c r="M333" s="295"/>
      <c r="N333" s="295">
        <v>0</v>
      </c>
      <c r="O333" s="295"/>
      <c r="P333" s="295"/>
      <c r="Q333" s="295"/>
      <c r="R333" s="295"/>
      <c r="S333" s="295"/>
      <c r="T333" s="295"/>
      <c r="U333" s="295"/>
      <c r="V333" s="295"/>
      <c r="W333" s="295"/>
      <c r="X333" s="295"/>
      <c r="Y333" s="426"/>
      <c r="Z333" s="410"/>
      <c r="AA333" s="410"/>
      <c r="AB333" s="410"/>
      <c r="AC333" s="410"/>
      <c r="AD333" s="410"/>
      <c r="AE333" s="410"/>
      <c r="AF333" s="410"/>
      <c r="AG333" s="415"/>
      <c r="AH333" s="415"/>
      <c r="AI333" s="415"/>
      <c r="AJ333" s="415"/>
      <c r="AK333" s="415"/>
      <c r="AL333" s="415"/>
      <c r="AM333" s="296">
        <f>SUM(Y333:AL333)</f>
        <v>0</v>
      </c>
    </row>
    <row r="334" spans="1:39" outlineLevel="1">
      <c r="B334" s="294" t="s">
        <v>289</v>
      </c>
      <c r="C334" s="291" t="s">
        <v>163</v>
      </c>
      <c r="D334" s="295"/>
      <c r="E334" s="295"/>
      <c r="F334" s="295"/>
      <c r="G334" s="295"/>
      <c r="H334" s="295"/>
      <c r="I334" s="295"/>
      <c r="J334" s="295"/>
      <c r="K334" s="295"/>
      <c r="L334" s="295"/>
      <c r="M334" s="295"/>
      <c r="N334" s="295">
        <f>N333</f>
        <v>0</v>
      </c>
      <c r="O334" s="295"/>
      <c r="P334" s="295"/>
      <c r="Q334" s="295"/>
      <c r="R334" s="295"/>
      <c r="S334" s="295"/>
      <c r="T334" s="295"/>
      <c r="U334" s="295"/>
      <c r="V334" s="295"/>
      <c r="W334" s="295"/>
      <c r="X334" s="295"/>
      <c r="Y334" s="411">
        <f>Y333</f>
        <v>0</v>
      </c>
      <c r="Z334" s="411">
        <f t="shared" ref="Z334" si="928">Z333</f>
        <v>0</v>
      </c>
      <c r="AA334" s="411">
        <f t="shared" ref="AA334" si="929">AA333</f>
        <v>0</v>
      </c>
      <c r="AB334" s="411">
        <f t="shared" ref="AB334" si="930">AB333</f>
        <v>0</v>
      </c>
      <c r="AC334" s="411">
        <f t="shared" ref="AC334" si="931">AC333</f>
        <v>0</v>
      </c>
      <c r="AD334" s="411">
        <f t="shared" ref="AD334" si="932">AD333</f>
        <v>0</v>
      </c>
      <c r="AE334" s="411">
        <f t="shared" ref="AE334" si="933">AE333</f>
        <v>0</v>
      </c>
      <c r="AF334" s="411">
        <f t="shared" ref="AF334" si="934">AF333</f>
        <v>0</v>
      </c>
      <c r="AG334" s="411">
        <f t="shared" ref="AG334" si="935">AG333</f>
        <v>0</v>
      </c>
      <c r="AH334" s="411">
        <f t="shared" ref="AH334" si="936">AH333</f>
        <v>0</v>
      </c>
      <c r="AI334" s="411">
        <f t="shared" ref="AI334" si="937">AI333</f>
        <v>0</v>
      </c>
      <c r="AJ334" s="411">
        <f t="shared" ref="AJ334" si="938">AJ333</f>
        <v>0</v>
      </c>
      <c r="AK334" s="411">
        <f t="shared" ref="AK334" si="939">AK333</f>
        <v>0</v>
      </c>
      <c r="AL334" s="411">
        <f t="shared" ref="AL334" si="940">AL333</f>
        <v>0</v>
      </c>
      <c r="AM334" s="306"/>
    </row>
    <row r="335" spans="1:39" outlineLevel="1">
      <c r="B335" s="294"/>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15.75" outlineLevel="1">
      <c r="B336" s="288" t="s">
        <v>502</v>
      </c>
      <c r="C336" s="291"/>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412"/>
      <c r="Z336" s="425"/>
      <c r="AA336" s="425"/>
      <c r="AB336" s="425"/>
      <c r="AC336" s="425"/>
      <c r="AD336" s="425"/>
      <c r="AE336" s="425"/>
      <c r="AF336" s="425"/>
      <c r="AG336" s="425"/>
      <c r="AH336" s="425"/>
      <c r="AI336" s="425"/>
      <c r="AJ336" s="425"/>
      <c r="AK336" s="425"/>
      <c r="AL336" s="425"/>
      <c r="AM336" s="306"/>
    </row>
    <row r="337" spans="1:39" ht="45" outlineLevel="1">
      <c r="A337" s="522">
        <v>36</v>
      </c>
      <c r="B337" s="520" t="s">
        <v>128</v>
      </c>
      <c r="C337" s="291" t="s">
        <v>25</v>
      </c>
      <c r="D337" s="295"/>
      <c r="E337" s="295"/>
      <c r="F337" s="295"/>
      <c r="G337" s="295"/>
      <c r="H337" s="295"/>
      <c r="I337" s="295"/>
      <c r="J337" s="295"/>
      <c r="K337" s="295"/>
      <c r="L337" s="295"/>
      <c r="M337" s="295"/>
      <c r="N337" s="295">
        <v>12</v>
      </c>
      <c r="O337" s="295"/>
      <c r="P337" s="295"/>
      <c r="Q337" s="295"/>
      <c r="R337" s="295"/>
      <c r="S337" s="295"/>
      <c r="T337" s="295"/>
      <c r="U337" s="295"/>
      <c r="V337" s="295"/>
      <c r="W337" s="295"/>
      <c r="X337" s="295"/>
      <c r="Y337" s="426"/>
      <c r="Z337" s="410"/>
      <c r="AA337" s="410"/>
      <c r="AB337" s="410"/>
      <c r="AC337" s="410"/>
      <c r="AD337" s="410"/>
      <c r="AE337" s="410"/>
      <c r="AF337" s="410"/>
      <c r="AG337" s="415"/>
      <c r="AH337" s="415"/>
      <c r="AI337" s="415"/>
      <c r="AJ337" s="415"/>
      <c r="AK337" s="415"/>
      <c r="AL337" s="415"/>
      <c r="AM337" s="296">
        <f>SUM(Y337:AL337)</f>
        <v>0</v>
      </c>
    </row>
    <row r="338" spans="1:39" outlineLevel="1">
      <c r="B338" s="294" t="s">
        <v>289</v>
      </c>
      <c r="C338" s="291" t="s">
        <v>163</v>
      </c>
      <c r="D338" s="295"/>
      <c r="E338" s="295"/>
      <c r="F338" s="295"/>
      <c r="G338" s="295"/>
      <c r="H338" s="295"/>
      <c r="I338" s="295"/>
      <c r="J338" s="295"/>
      <c r="K338" s="295"/>
      <c r="L338" s="295"/>
      <c r="M338" s="295"/>
      <c r="N338" s="295">
        <f>N337</f>
        <v>12</v>
      </c>
      <c r="O338" s="295"/>
      <c r="P338" s="295"/>
      <c r="Q338" s="295"/>
      <c r="R338" s="295"/>
      <c r="S338" s="295"/>
      <c r="T338" s="295"/>
      <c r="U338" s="295"/>
      <c r="V338" s="295"/>
      <c r="W338" s="295"/>
      <c r="X338" s="295"/>
      <c r="Y338" s="411">
        <f>Y337</f>
        <v>0</v>
      </c>
      <c r="Z338" s="411">
        <f t="shared" ref="Z338" si="941">Z337</f>
        <v>0</v>
      </c>
      <c r="AA338" s="411">
        <f t="shared" ref="AA338" si="942">AA337</f>
        <v>0</v>
      </c>
      <c r="AB338" s="411">
        <f t="shared" ref="AB338" si="943">AB337</f>
        <v>0</v>
      </c>
      <c r="AC338" s="411">
        <f t="shared" ref="AC338" si="944">AC337</f>
        <v>0</v>
      </c>
      <c r="AD338" s="411">
        <f t="shared" ref="AD338" si="945">AD337</f>
        <v>0</v>
      </c>
      <c r="AE338" s="411">
        <f t="shared" ref="AE338" si="946">AE337</f>
        <v>0</v>
      </c>
      <c r="AF338" s="411">
        <f t="shared" ref="AF338" si="947">AF337</f>
        <v>0</v>
      </c>
      <c r="AG338" s="411">
        <f t="shared" ref="AG338" si="948">AG337</f>
        <v>0</v>
      </c>
      <c r="AH338" s="411">
        <f t="shared" ref="AH338" si="949">AH337</f>
        <v>0</v>
      </c>
      <c r="AI338" s="411">
        <f t="shared" ref="AI338" si="950">AI337</f>
        <v>0</v>
      </c>
      <c r="AJ338" s="411">
        <f t="shared" ref="AJ338" si="951">AJ337</f>
        <v>0</v>
      </c>
      <c r="AK338" s="411">
        <f t="shared" ref="AK338" si="952">AK337</f>
        <v>0</v>
      </c>
      <c r="AL338" s="411">
        <f t="shared" ref="AL338" si="953">AL337</f>
        <v>0</v>
      </c>
      <c r="AM338" s="306"/>
    </row>
    <row r="339" spans="1:39" outlineLevel="1">
      <c r="B339" s="520"/>
      <c r="C339" s="291"/>
      <c r="D339" s="291"/>
      <c r="E339" s="291"/>
      <c r="F339" s="291"/>
      <c r="G339" s="291"/>
      <c r="H339" s="291"/>
      <c r="I339" s="291"/>
      <c r="J339" s="291"/>
      <c r="K339" s="291"/>
      <c r="L339" s="291"/>
      <c r="M339" s="291"/>
      <c r="N339" s="291"/>
      <c r="O339" s="291"/>
      <c r="P339" s="291"/>
      <c r="Q339" s="291"/>
      <c r="R339" s="291"/>
      <c r="S339" s="291"/>
      <c r="T339" s="291"/>
      <c r="U339" s="291"/>
      <c r="V339" s="291"/>
      <c r="W339" s="291"/>
      <c r="X339" s="291"/>
      <c r="Y339" s="412"/>
      <c r="Z339" s="425"/>
      <c r="AA339" s="425"/>
      <c r="AB339" s="425"/>
      <c r="AC339" s="425"/>
      <c r="AD339" s="425"/>
      <c r="AE339" s="425"/>
      <c r="AF339" s="425"/>
      <c r="AG339" s="425"/>
      <c r="AH339" s="425"/>
      <c r="AI339" s="425"/>
      <c r="AJ339" s="425"/>
      <c r="AK339" s="425"/>
      <c r="AL339" s="425"/>
      <c r="AM339" s="306"/>
    </row>
    <row r="340" spans="1:39" ht="30" outlineLevel="1">
      <c r="A340" s="522">
        <v>37</v>
      </c>
      <c r="B340" s="520" t="s">
        <v>129</v>
      </c>
      <c r="C340" s="291" t="s">
        <v>25</v>
      </c>
      <c r="D340" s="295"/>
      <c r="E340" s="295"/>
      <c r="F340" s="295"/>
      <c r="G340" s="295"/>
      <c r="H340" s="295"/>
      <c r="I340" s="295"/>
      <c r="J340" s="295"/>
      <c r="K340" s="295"/>
      <c r="L340" s="295"/>
      <c r="M340" s="295"/>
      <c r="N340" s="295">
        <v>12</v>
      </c>
      <c r="O340" s="295"/>
      <c r="P340" s="295"/>
      <c r="Q340" s="295"/>
      <c r="R340" s="295"/>
      <c r="S340" s="295"/>
      <c r="T340" s="295"/>
      <c r="U340" s="295"/>
      <c r="V340" s="295"/>
      <c r="W340" s="295"/>
      <c r="X340" s="295"/>
      <c r="Y340" s="426"/>
      <c r="Z340" s="410"/>
      <c r="AA340" s="410"/>
      <c r="AB340" s="410"/>
      <c r="AC340" s="410"/>
      <c r="AD340" s="410"/>
      <c r="AE340" s="410"/>
      <c r="AF340" s="410"/>
      <c r="AG340" s="415"/>
      <c r="AH340" s="415"/>
      <c r="AI340" s="415"/>
      <c r="AJ340" s="415"/>
      <c r="AK340" s="415"/>
      <c r="AL340" s="415"/>
      <c r="AM340" s="296">
        <f>SUM(Y340:AL340)</f>
        <v>0</v>
      </c>
    </row>
    <row r="341" spans="1:39" outlineLevel="1">
      <c r="B341" s="294" t="s">
        <v>289</v>
      </c>
      <c r="C341" s="291" t="s">
        <v>163</v>
      </c>
      <c r="D341" s="295"/>
      <c r="E341" s="295"/>
      <c r="F341" s="295"/>
      <c r="G341" s="295"/>
      <c r="H341" s="295"/>
      <c r="I341" s="295"/>
      <c r="J341" s="295"/>
      <c r="K341" s="295"/>
      <c r="L341" s="295"/>
      <c r="M341" s="295"/>
      <c r="N341" s="295">
        <f>N340</f>
        <v>12</v>
      </c>
      <c r="O341" s="295"/>
      <c r="P341" s="295"/>
      <c r="Q341" s="295"/>
      <c r="R341" s="295"/>
      <c r="S341" s="295"/>
      <c r="T341" s="295"/>
      <c r="U341" s="295"/>
      <c r="V341" s="295"/>
      <c r="W341" s="295"/>
      <c r="X341" s="295"/>
      <c r="Y341" s="411">
        <f>Y340</f>
        <v>0</v>
      </c>
      <c r="Z341" s="411">
        <f t="shared" ref="Z341" si="954">Z340</f>
        <v>0</v>
      </c>
      <c r="AA341" s="411">
        <f t="shared" ref="AA341" si="955">AA340</f>
        <v>0</v>
      </c>
      <c r="AB341" s="411">
        <f t="shared" ref="AB341" si="956">AB340</f>
        <v>0</v>
      </c>
      <c r="AC341" s="411">
        <f t="shared" ref="AC341" si="957">AC340</f>
        <v>0</v>
      </c>
      <c r="AD341" s="411">
        <f t="shared" ref="AD341" si="958">AD340</f>
        <v>0</v>
      </c>
      <c r="AE341" s="411">
        <f t="shared" ref="AE341" si="959">AE340</f>
        <v>0</v>
      </c>
      <c r="AF341" s="411">
        <f t="shared" ref="AF341" si="960">AF340</f>
        <v>0</v>
      </c>
      <c r="AG341" s="411">
        <f t="shared" ref="AG341" si="961">AG340</f>
        <v>0</v>
      </c>
      <c r="AH341" s="411">
        <f t="shared" ref="AH341" si="962">AH340</f>
        <v>0</v>
      </c>
      <c r="AI341" s="411">
        <f t="shared" ref="AI341" si="963">AI340</f>
        <v>0</v>
      </c>
      <c r="AJ341" s="411">
        <f t="shared" ref="AJ341" si="964">AJ340</f>
        <v>0</v>
      </c>
      <c r="AK341" s="411">
        <f t="shared" ref="AK341" si="965">AK340</f>
        <v>0</v>
      </c>
      <c r="AL341" s="411">
        <f t="shared" ref="AL341" si="966">AL340</f>
        <v>0</v>
      </c>
      <c r="AM341" s="306"/>
    </row>
    <row r="342" spans="1:39" outlineLevel="1">
      <c r="B342" s="520"/>
      <c r="C342" s="291"/>
      <c r="D342" s="291"/>
      <c r="E342" s="291"/>
      <c r="F342" s="291"/>
      <c r="G342" s="291"/>
      <c r="H342" s="291"/>
      <c r="I342" s="291"/>
      <c r="J342" s="291"/>
      <c r="K342" s="291"/>
      <c r="L342" s="291"/>
      <c r="M342" s="291"/>
      <c r="N342" s="291"/>
      <c r="O342" s="291"/>
      <c r="P342" s="291"/>
      <c r="Q342" s="291"/>
      <c r="R342" s="291"/>
      <c r="S342" s="291"/>
      <c r="T342" s="291"/>
      <c r="U342" s="291"/>
      <c r="V342" s="291"/>
      <c r="W342" s="291"/>
      <c r="X342" s="291"/>
      <c r="Y342" s="412"/>
      <c r="Z342" s="425"/>
      <c r="AA342" s="425"/>
      <c r="AB342" s="425"/>
      <c r="AC342" s="425"/>
      <c r="AD342" s="425"/>
      <c r="AE342" s="425"/>
      <c r="AF342" s="425"/>
      <c r="AG342" s="425"/>
      <c r="AH342" s="425"/>
      <c r="AI342" s="425"/>
      <c r="AJ342" s="425"/>
      <c r="AK342" s="425"/>
      <c r="AL342" s="425"/>
      <c r="AM342" s="306"/>
    </row>
    <row r="343" spans="1:39" outlineLevel="1">
      <c r="A343" s="522">
        <v>38</v>
      </c>
      <c r="B343" s="520" t="s">
        <v>130</v>
      </c>
      <c r="C343" s="291" t="s">
        <v>25</v>
      </c>
      <c r="D343" s="295"/>
      <c r="E343" s="295"/>
      <c r="F343" s="295"/>
      <c r="G343" s="295"/>
      <c r="H343" s="295"/>
      <c r="I343" s="295"/>
      <c r="J343" s="295"/>
      <c r="K343" s="295"/>
      <c r="L343" s="295"/>
      <c r="M343" s="295"/>
      <c r="N343" s="295">
        <v>12</v>
      </c>
      <c r="O343" s="295"/>
      <c r="P343" s="295"/>
      <c r="Q343" s="295"/>
      <c r="R343" s="295"/>
      <c r="S343" s="295"/>
      <c r="T343" s="295"/>
      <c r="U343" s="295"/>
      <c r="V343" s="295"/>
      <c r="W343" s="295"/>
      <c r="X343" s="295"/>
      <c r="Y343" s="426"/>
      <c r="Z343" s="410"/>
      <c r="AA343" s="410"/>
      <c r="AB343" s="410"/>
      <c r="AC343" s="410"/>
      <c r="AD343" s="410"/>
      <c r="AE343" s="410"/>
      <c r="AF343" s="410"/>
      <c r="AG343" s="415"/>
      <c r="AH343" s="415"/>
      <c r="AI343" s="415"/>
      <c r="AJ343" s="415"/>
      <c r="AK343" s="415"/>
      <c r="AL343" s="415"/>
      <c r="AM343" s="296">
        <f>SUM(Y343:AL343)</f>
        <v>0</v>
      </c>
    </row>
    <row r="344" spans="1:39" outlineLevel="1">
      <c r="B344" s="294" t="s">
        <v>289</v>
      </c>
      <c r="C344" s="291" t="s">
        <v>163</v>
      </c>
      <c r="D344" s="295"/>
      <c r="E344" s="295"/>
      <c r="F344" s="295"/>
      <c r="G344" s="295"/>
      <c r="H344" s="295"/>
      <c r="I344" s="295"/>
      <c r="J344" s="295"/>
      <c r="K344" s="295"/>
      <c r="L344" s="295"/>
      <c r="M344" s="295"/>
      <c r="N344" s="295">
        <f>N343</f>
        <v>12</v>
      </c>
      <c r="O344" s="295"/>
      <c r="P344" s="295"/>
      <c r="Q344" s="295"/>
      <c r="R344" s="295"/>
      <c r="S344" s="295"/>
      <c r="T344" s="295"/>
      <c r="U344" s="295"/>
      <c r="V344" s="295"/>
      <c r="W344" s="295"/>
      <c r="X344" s="295"/>
      <c r="Y344" s="411">
        <f>Y343</f>
        <v>0</v>
      </c>
      <c r="Z344" s="411">
        <f t="shared" ref="Z344" si="967">Z343</f>
        <v>0</v>
      </c>
      <c r="AA344" s="411">
        <f t="shared" ref="AA344" si="968">AA343</f>
        <v>0</v>
      </c>
      <c r="AB344" s="411">
        <f t="shared" ref="AB344" si="969">AB343</f>
        <v>0</v>
      </c>
      <c r="AC344" s="411">
        <f t="shared" ref="AC344" si="970">AC343</f>
        <v>0</v>
      </c>
      <c r="AD344" s="411">
        <f t="shared" ref="AD344" si="971">AD343</f>
        <v>0</v>
      </c>
      <c r="AE344" s="411">
        <f t="shared" ref="AE344" si="972">AE343</f>
        <v>0</v>
      </c>
      <c r="AF344" s="411">
        <f t="shared" ref="AF344" si="973">AF343</f>
        <v>0</v>
      </c>
      <c r="AG344" s="411">
        <f t="shared" ref="AG344" si="974">AG343</f>
        <v>0</v>
      </c>
      <c r="AH344" s="411">
        <f t="shared" ref="AH344" si="975">AH343</f>
        <v>0</v>
      </c>
      <c r="AI344" s="411">
        <f t="shared" ref="AI344" si="976">AI343</f>
        <v>0</v>
      </c>
      <c r="AJ344" s="411">
        <f t="shared" ref="AJ344" si="977">AJ343</f>
        <v>0</v>
      </c>
      <c r="AK344" s="411">
        <f t="shared" ref="AK344" si="978">AK343</f>
        <v>0</v>
      </c>
      <c r="AL344" s="411">
        <f t="shared" ref="AL344" si="979">AL343</f>
        <v>0</v>
      </c>
      <c r="AM344" s="306"/>
    </row>
    <row r="345" spans="1:39" outlineLevel="1">
      <c r="B345" s="520"/>
      <c r="C345" s="291"/>
      <c r="D345" s="291"/>
      <c r="E345" s="291"/>
      <c r="F345" s="291"/>
      <c r="G345" s="291"/>
      <c r="H345" s="291"/>
      <c r="I345" s="291"/>
      <c r="J345" s="291"/>
      <c r="K345" s="291"/>
      <c r="L345" s="291"/>
      <c r="M345" s="291"/>
      <c r="N345" s="291"/>
      <c r="O345" s="291"/>
      <c r="P345" s="291"/>
      <c r="Q345" s="291"/>
      <c r="R345" s="291"/>
      <c r="S345" s="291"/>
      <c r="T345" s="291"/>
      <c r="U345" s="291"/>
      <c r="V345" s="291"/>
      <c r="W345" s="291"/>
      <c r="X345" s="291"/>
      <c r="Y345" s="412"/>
      <c r="Z345" s="425"/>
      <c r="AA345" s="425"/>
      <c r="AB345" s="425"/>
      <c r="AC345" s="425"/>
      <c r="AD345" s="425"/>
      <c r="AE345" s="425"/>
      <c r="AF345" s="425"/>
      <c r="AG345" s="425"/>
      <c r="AH345" s="425"/>
      <c r="AI345" s="425"/>
      <c r="AJ345" s="425"/>
      <c r="AK345" s="425"/>
      <c r="AL345" s="425"/>
      <c r="AM345" s="306"/>
    </row>
    <row r="346" spans="1:39" ht="30" outlineLevel="1">
      <c r="A346" s="522">
        <v>39</v>
      </c>
      <c r="B346" s="520" t="s">
        <v>131</v>
      </c>
      <c r="C346" s="291" t="s">
        <v>25</v>
      </c>
      <c r="D346" s="295"/>
      <c r="E346" s="295"/>
      <c r="F346" s="295"/>
      <c r="G346" s="295"/>
      <c r="H346" s="295"/>
      <c r="I346" s="295"/>
      <c r="J346" s="295"/>
      <c r="K346" s="295"/>
      <c r="L346" s="295"/>
      <c r="M346" s="295"/>
      <c r="N346" s="295">
        <v>12</v>
      </c>
      <c r="O346" s="295"/>
      <c r="P346" s="295"/>
      <c r="Q346" s="295"/>
      <c r="R346" s="295"/>
      <c r="S346" s="295"/>
      <c r="T346" s="295"/>
      <c r="U346" s="295"/>
      <c r="V346" s="295"/>
      <c r="W346" s="295"/>
      <c r="X346" s="295"/>
      <c r="Y346" s="426"/>
      <c r="Z346" s="410"/>
      <c r="AA346" s="410"/>
      <c r="AB346" s="410"/>
      <c r="AC346" s="410"/>
      <c r="AD346" s="410"/>
      <c r="AE346" s="410"/>
      <c r="AF346" s="410"/>
      <c r="AG346" s="415"/>
      <c r="AH346" s="415"/>
      <c r="AI346" s="415"/>
      <c r="AJ346" s="415"/>
      <c r="AK346" s="415"/>
      <c r="AL346" s="415"/>
      <c r="AM346" s="296">
        <f>SUM(Y346:AL346)</f>
        <v>0</v>
      </c>
    </row>
    <row r="347" spans="1:39" outlineLevel="1">
      <c r="B347" s="294" t="s">
        <v>289</v>
      </c>
      <c r="C347" s="291" t="s">
        <v>163</v>
      </c>
      <c r="D347" s="295"/>
      <c r="E347" s="295"/>
      <c r="F347" s="295"/>
      <c r="G347" s="295"/>
      <c r="H347" s="295"/>
      <c r="I347" s="295"/>
      <c r="J347" s="295"/>
      <c r="K347" s="295"/>
      <c r="L347" s="295"/>
      <c r="M347" s="295"/>
      <c r="N347" s="295">
        <f>N346</f>
        <v>12</v>
      </c>
      <c r="O347" s="295"/>
      <c r="P347" s="295"/>
      <c r="Q347" s="295"/>
      <c r="R347" s="295"/>
      <c r="S347" s="295"/>
      <c r="T347" s="295"/>
      <c r="U347" s="295"/>
      <c r="V347" s="295"/>
      <c r="W347" s="295"/>
      <c r="X347" s="295"/>
      <c r="Y347" s="411">
        <f>Y346</f>
        <v>0</v>
      </c>
      <c r="Z347" s="411">
        <f t="shared" ref="Z347" si="980">Z346</f>
        <v>0</v>
      </c>
      <c r="AA347" s="411">
        <f t="shared" ref="AA347" si="981">AA346</f>
        <v>0</v>
      </c>
      <c r="AB347" s="411">
        <f t="shared" ref="AB347" si="982">AB346</f>
        <v>0</v>
      </c>
      <c r="AC347" s="411">
        <f t="shared" ref="AC347" si="983">AC346</f>
        <v>0</v>
      </c>
      <c r="AD347" s="411">
        <f t="shared" ref="AD347" si="984">AD346</f>
        <v>0</v>
      </c>
      <c r="AE347" s="411">
        <f t="shared" ref="AE347" si="985">AE346</f>
        <v>0</v>
      </c>
      <c r="AF347" s="411">
        <f t="shared" ref="AF347" si="986">AF346</f>
        <v>0</v>
      </c>
      <c r="AG347" s="411">
        <f t="shared" ref="AG347" si="987">AG346</f>
        <v>0</v>
      </c>
      <c r="AH347" s="411">
        <f t="shared" ref="AH347" si="988">AH346</f>
        <v>0</v>
      </c>
      <c r="AI347" s="411">
        <f t="shared" ref="AI347" si="989">AI346</f>
        <v>0</v>
      </c>
      <c r="AJ347" s="411">
        <f t="shared" ref="AJ347" si="990">AJ346</f>
        <v>0</v>
      </c>
      <c r="AK347" s="411">
        <f t="shared" ref="AK347" si="991">AK346</f>
        <v>0</v>
      </c>
      <c r="AL347" s="411">
        <f t="shared" ref="AL347" si="992">AL346</f>
        <v>0</v>
      </c>
      <c r="AM347" s="306"/>
    </row>
    <row r="348" spans="1:39" outlineLevel="1">
      <c r="B348" s="520"/>
      <c r="C348" s="291"/>
      <c r="D348" s="291"/>
      <c r="E348" s="291"/>
      <c r="F348" s="291"/>
      <c r="G348" s="291"/>
      <c r="H348" s="291"/>
      <c r="I348" s="291"/>
      <c r="J348" s="291"/>
      <c r="K348" s="291"/>
      <c r="L348" s="291"/>
      <c r="M348" s="291"/>
      <c r="N348" s="291"/>
      <c r="O348" s="291"/>
      <c r="P348" s="291"/>
      <c r="Q348" s="291"/>
      <c r="R348" s="291"/>
      <c r="S348" s="291"/>
      <c r="T348" s="291"/>
      <c r="U348" s="291"/>
      <c r="V348" s="291"/>
      <c r="W348" s="291"/>
      <c r="X348" s="291"/>
      <c r="Y348" s="412"/>
      <c r="Z348" s="425"/>
      <c r="AA348" s="425"/>
      <c r="AB348" s="425"/>
      <c r="AC348" s="425"/>
      <c r="AD348" s="425"/>
      <c r="AE348" s="425"/>
      <c r="AF348" s="425"/>
      <c r="AG348" s="425"/>
      <c r="AH348" s="425"/>
      <c r="AI348" s="425"/>
      <c r="AJ348" s="425"/>
      <c r="AK348" s="425"/>
      <c r="AL348" s="425"/>
      <c r="AM348" s="306"/>
    </row>
    <row r="349" spans="1:39" ht="30" outlineLevel="1">
      <c r="A349" s="522">
        <v>40</v>
      </c>
      <c r="B349" s="520" t="s">
        <v>132</v>
      </c>
      <c r="C349" s="291" t="s">
        <v>25</v>
      </c>
      <c r="D349" s="295"/>
      <c r="E349" s="295"/>
      <c r="F349" s="295"/>
      <c r="G349" s="295"/>
      <c r="H349" s="295"/>
      <c r="I349" s="295"/>
      <c r="J349" s="295"/>
      <c r="K349" s="295"/>
      <c r="L349" s="295"/>
      <c r="M349" s="295"/>
      <c r="N349" s="295">
        <v>12</v>
      </c>
      <c r="O349" s="295"/>
      <c r="P349" s="295"/>
      <c r="Q349" s="295"/>
      <c r="R349" s="295"/>
      <c r="S349" s="295"/>
      <c r="T349" s="295"/>
      <c r="U349" s="295"/>
      <c r="V349" s="295"/>
      <c r="W349" s="295"/>
      <c r="X349" s="295"/>
      <c r="Y349" s="426"/>
      <c r="Z349" s="410"/>
      <c r="AA349" s="410"/>
      <c r="AB349" s="410"/>
      <c r="AC349" s="410"/>
      <c r="AD349" s="410"/>
      <c r="AE349" s="410"/>
      <c r="AF349" s="410"/>
      <c r="AG349" s="415"/>
      <c r="AH349" s="415"/>
      <c r="AI349" s="415"/>
      <c r="AJ349" s="415"/>
      <c r="AK349" s="415"/>
      <c r="AL349" s="415"/>
      <c r="AM349" s="296">
        <f>SUM(Y349:AL349)</f>
        <v>0</v>
      </c>
    </row>
    <row r="350" spans="1:39" outlineLevel="1">
      <c r="B350" s="294" t="s">
        <v>289</v>
      </c>
      <c r="C350" s="291" t="s">
        <v>163</v>
      </c>
      <c r="D350" s="295"/>
      <c r="E350" s="295"/>
      <c r="F350" s="295"/>
      <c r="G350" s="295"/>
      <c r="H350" s="295"/>
      <c r="I350" s="295"/>
      <c r="J350" s="295"/>
      <c r="K350" s="295"/>
      <c r="L350" s="295"/>
      <c r="M350" s="295"/>
      <c r="N350" s="295">
        <f>N349</f>
        <v>12</v>
      </c>
      <c r="O350" s="295"/>
      <c r="P350" s="295"/>
      <c r="Q350" s="295"/>
      <c r="R350" s="295"/>
      <c r="S350" s="295"/>
      <c r="T350" s="295"/>
      <c r="U350" s="295"/>
      <c r="V350" s="295"/>
      <c r="W350" s="295"/>
      <c r="X350" s="295"/>
      <c r="Y350" s="411">
        <f>Y349</f>
        <v>0</v>
      </c>
      <c r="Z350" s="411">
        <f t="shared" ref="Z350" si="993">Z349</f>
        <v>0</v>
      </c>
      <c r="AA350" s="411">
        <f t="shared" ref="AA350" si="994">AA349</f>
        <v>0</v>
      </c>
      <c r="AB350" s="411">
        <f t="shared" ref="AB350" si="995">AB349</f>
        <v>0</v>
      </c>
      <c r="AC350" s="411">
        <f t="shared" ref="AC350" si="996">AC349</f>
        <v>0</v>
      </c>
      <c r="AD350" s="411">
        <f t="shared" ref="AD350" si="997">AD349</f>
        <v>0</v>
      </c>
      <c r="AE350" s="411">
        <f t="shared" ref="AE350" si="998">AE349</f>
        <v>0</v>
      </c>
      <c r="AF350" s="411">
        <f t="shared" ref="AF350" si="999">AF349</f>
        <v>0</v>
      </c>
      <c r="AG350" s="411">
        <f t="shared" ref="AG350" si="1000">AG349</f>
        <v>0</v>
      </c>
      <c r="AH350" s="411">
        <f t="shared" ref="AH350" si="1001">AH349</f>
        <v>0</v>
      </c>
      <c r="AI350" s="411">
        <f t="shared" ref="AI350" si="1002">AI349</f>
        <v>0</v>
      </c>
      <c r="AJ350" s="411">
        <f t="shared" ref="AJ350" si="1003">AJ349</f>
        <v>0</v>
      </c>
      <c r="AK350" s="411">
        <f t="shared" ref="AK350" si="1004">AK349</f>
        <v>0</v>
      </c>
      <c r="AL350" s="411">
        <f t="shared" ref="AL350" si="1005">AL349</f>
        <v>0</v>
      </c>
      <c r="AM350" s="306"/>
    </row>
    <row r="351" spans="1:39" outlineLevel="1">
      <c r="B351" s="520"/>
      <c r="C351" s="291"/>
      <c r="D351" s="291"/>
      <c r="E351" s="291"/>
      <c r="F351" s="291"/>
      <c r="G351" s="291"/>
      <c r="H351" s="291"/>
      <c r="I351" s="291"/>
      <c r="J351" s="291"/>
      <c r="K351" s="291"/>
      <c r="L351" s="291"/>
      <c r="M351" s="291"/>
      <c r="N351" s="291"/>
      <c r="O351" s="291"/>
      <c r="P351" s="291"/>
      <c r="Q351" s="291"/>
      <c r="R351" s="291"/>
      <c r="S351" s="291"/>
      <c r="T351" s="291"/>
      <c r="U351" s="291"/>
      <c r="V351" s="291"/>
      <c r="W351" s="291"/>
      <c r="X351" s="291"/>
      <c r="Y351" s="412"/>
      <c r="Z351" s="425"/>
      <c r="AA351" s="425"/>
      <c r="AB351" s="425"/>
      <c r="AC351" s="425"/>
      <c r="AD351" s="425"/>
      <c r="AE351" s="425"/>
      <c r="AF351" s="425"/>
      <c r="AG351" s="425"/>
      <c r="AH351" s="425"/>
      <c r="AI351" s="425"/>
      <c r="AJ351" s="425"/>
      <c r="AK351" s="425"/>
      <c r="AL351" s="425"/>
      <c r="AM351" s="306"/>
    </row>
    <row r="352" spans="1:39" ht="45" outlineLevel="1">
      <c r="A352" s="522">
        <v>41</v>
      </c>
      <c r="B352" s="520" t="s">
        <v>133</v>
      </c>
      <c r="C352" s="291" t="s">
        <v>25</v>
      </c>
      <c r="D352" s="295"/>
      <c r="E352" s="295"/>
      <c r="F352" s="295"/>
      <c r="G352" s="295"/>
      <c r="H352" s="295"/>
      <c r="I352" s="295"/>
      <c r="J352" s="295"/>
      <c r="K352" s="295"/>
      <c r="L352" s="295"/>
      <c r="M352" s="295"/>
      <c r="N352" s="295">
        <v>12</v>
      </c>
      <c r="O352" s="295"/>
      <c r="P352" s="295"/>
      <c r="Q352" s="295"/>
      <c r="R352" s="295"/>
      <c r="S352" s="295"/>
      <c r="T352" s="295"/>
      <c r="U352" s="295"/>
      <c r="V352" s="295"/>
      <c r="W352" s="295"/>
      <c r="X352" s="295"/>
      <c r="Y352" s="426"/>
      <c r="Z352" s="410"/>
      <c r="AA352" s="410"/>
      <c r="AB352" s="410"/>
      <c r="AC352" s="410"/>
      <c r="AD352" s="410"/>
      <c r="AE352" s="410"/>
      <c r="AF352" s="410"/>
      <c r="AG352" s="415"/>
      <c r="AH352" s="415"/>
      <c r="AI352" s="415"/>
      <c r="AJ352" s="415"/>
      <c r="AK352" s="415"/>
      <c r="AL352" s="415"/>
      <c r="AM352" s="296">
        <f>SUM(Y352:AL352)</f>
        <v>0</v>
      </c>
    </row>
    <row r="353" spans="1:39" outlineLevel="1">
      <c r="B353" s="294" t="s">
        <v>289</v>
      </c>
      <c r="C353" s="291" t="s">
        <v>163</v>
      </c>
      <c r="D353" s="295"/>
      <c r="E353" s="295"/>
      <c r="F353" s="295"/>
      <c r="G353" s="295"/>
      <c r="H353" s="295"/>
      <c r="I353" s="295"/>
      <c r="J353" s="295"/>
      <c r="K353" s="295"/>
      <c r="L353" s="295"/>
      <c r="M353" s="295"/>
      <c r="N353" s="295">
        <f>N352</f>
        <v>12</v>
      </c>
      <c r="O353" s="295"/>
      <c r="P353" s="295"/>
      <c r="Q353" s="295"/>
      <c r="R353" s="295"/>
      <c r="S353" s="295"/>
      <c r="T353" s="295"/>
      <c r="U353" s="295"/>
      <c r="V353" s="295"/>
      <c r="W353" s="295"/>
      <c r="X353" s="295"/>
      <c r="Y353" s="411">
        <f>Y352</f>
        <v>0</v>
      </c>
      <c r="Z353" s="411">
        <f t="shared" ref="Z353" si="1006">Z352</f>
        <v>0</v>
      </c>
      <c r="AA353" s="411">
        <f t="shared" ref="AA353" si="1007">AA352</f>
        <v>0</v>
      </c>
      <c r="AB353" s="411">
        <f t="shared" ref="AB353" si="1008">AB352</f>
        <v>0</v>
      </c>
      <c r="AC353" s="411">
        <f t="shared" ref="AC353" si="1009">AC352</f>
        <v>0</v>
      </c>
      <c r="AD353" s="411">
        <f t="shared" ref="AD353" si="1010">AD352</f>
        <v>0</v>
      </c>
      <c r="AE353" s="411">
        <f t="shared" ref="AE353" si="1011">AE352</f>
        <v>0</v>
      </c>
      <c r="AF353" s="411">
        <f t="shared" ref="AF353" si="1012">AF352</f>
        <v>0</v>
      </c>
      <c r="AG353" s="411">
        <f t="shared" ref="AG353" si="1013">AG352</f>
        <v>0</v>
      </c>
      <c r="AH353" s="411">
        <f t="shared" ref="AH353" si="1014">AH352</f>
        <v>0</v>
      </c>
      <c r="AI353" s="411">
        <f t="shared" ref="AI353" si="1015">AI352</f>
        <v>0</v>
      </c>
      <c r="AJ353" s="411">
        <f t="shared" ref="AJ353" si="1016">AJ352</f>
        <v>0</v>
      </c>
      <c r="AK353" s="411">
        <f t="shared" ref="AK353" si="1017">AK352</f>
        <v>0</v>
      </c>
      <c r="AL353" s="411">
        <f t="shared" ref="AL353" si="1018">AL352</f>
        <v>0</v>
      </c>
      <c r="AM353" s="306"/>
    </row>
    <row r="354" spans="1:39" outlineLevel="1">
      <c r="B354" s="520"/>
      <c r="C354" s="291"/>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25"/>
      <c r="AA354" s="425"/>
      <c r="AB354" s="425"/>
      <c r="AC354" s="425"/>
      <c r="AD354" s="425"/>
      <c r="AE354" s="425"/>
      <c r="AF354" s="425"/>
      <c r="AG354" s="425"/>
      <c r="AH354" s="425"/>
      <c r="AI354" s="425"/>
      <c r="AJ354" s="425"/>
      <c r="AK354" s="425"/>
      <c r="AL354" s="425"/>
      <c r="AM354" s="306"/>
    </row>
    <row r="355" spans="1:39" ht="45" outlineLevel="1">
      <c r="A355" s="522">
        <v>42</v>
      </c>
      <c r="B355" s="520" t="s">
        <v>134</v>
      </c>
      <c r="C355" s="291" t="s">
        <v>25</v>
      </c>
      <c r="D355" s="295"/>
      <c r="E355" s="295"/>
      <c r="F355" s="295"/>
      <c r="G355" s="295"/>
      <c r="H355" s="295"/>
      <c r="I355" s="295"/>
      <c r="J355" s="295"/>
      <c r="K355" s="295"/>
      <c r="L355" s="295"/>
      <c r="M355" s="295"/>
      <c r="N355" s="291"/>
      <c r="O355" s="295"/>
      <c r="P355" s="295"/>
      <c r="Q355" s="295"/>
      <c r="R355" s="295"/>
      <c r="S355" s="295"/>
      <c r="T355" s="295"/>
      <c r="U355" s="295"/>
      <c r="V355" s="295"/>
      <c r="W355" s="295"/>
      <c r="X355" s="295"/>
      <c r="Y355" s="426"/>
      <c r="Z355" s="410"/>
      <c r="AA355" s="410"/>
      <c r="AB355" s="410"/>
      <c r="AC355" s="410"/>
      <c r="AD355" s="410"/>
      <c r="AE355" s="410"/>
      <c r="AF355" s="410"/>
      <c r="AG355" s="415"/>
      <c r="AH355" s="415"/>
      <c r="AI355" s="415"/>
      <c r="AJ355" s="415"/>
      <c r="AK355" s="415"/>
      <c r="AL355" s="415"/>
      <c r="AM355" s="296">
        <f>SUM(Y355:AL355)</f>
        <v>0</v>
      </c>
    </row>
    <row r="356" spans="1:39" outlineLevel="1">
      <c r="B356" s="294" t="s">
        <v>289</v>
      </c>
      <c r="C356" s="291" t="s">
        <v>163</v>
      </c>
      <c r="D356" s="295"/>
      <c r="E356" s="295"/>
      <c r="F356" s="295"/>
      <c r="G356" s="295"/>
      <c r="H356" s="295"/>
      <c r="I356" s="295"/>
      <c r="J356" s="295"/>
      <c r="K356" s="295"/>
      <c r="L356" s="295"/>
      <c r="M356" s="295"/>
      <c r="N356" s="468"/>
      <c r="O356" s="295"/>
      <c r="P356" s="295"/>
      <c r="Q356" s="295"/>
      <c r="R356" s="295"/>
      <c r="S356" s="295"/>
      <c r="T356" s="295"/>
      <c r="U356" s="295"/>
      <c r="V356" s="295"/>
      <c r="W356" s="295"/>
      <c r="X356" s="295"/>
      <c r="Y356" s="411">
        <f>Y355</f>
        <v>0</v>
      </c>
      <c r="Z356" s="411">
        <f t="shared" ref="Z356" si="1019">Z355</f>
        <v>0</v>
      </c>
      <c r="AA356" s="411">
        <f t="shared" ref="AA356" si="1020">AA355</f>
        <v>0</v>
      </c>
      <c r="AB356" s="411">
        <f t="shared" ref="AB356" si="1021">AB355</f>
        <v>0</v>
      </c>
      <c r="AC356" s="411">
        <f t="shared" ref="AC356" si="1022">AC355</f>
        <v>0</v>
      </c>
      <c r="AD356" s="411">
        <f t="shared" ref="AD356" si="1023">AD355</f>
        <v>0</v>
      </c>
      <c r="AE356" s="411">
        <f t="shared" ref="AE356" si="1024">AE355</f>
        <v>0</v>
      </c>
      <c r="AF356" s="411">
        <f t="shared" ref="AF356" si="1025">AF355</f>
        <v>0</v>
      </c>
      <c r="AG356" s="411">
        <f t="shared" ref="AG356" si="1026">AG355</f>
        <v>0</v>
      </c>
      <c r="AH356" s="411">
        <f t="shared" ref="AH356" si="1027">AH355</f>
        <v>0</v>
      </c>
      <c r="AI356" s="411">
        <f t="shared" ref="AI356" si="1028">AI355</f>
        <v>0</v>
      </c>
      <c r="AJ356" s="411">
        <f t="shared" ref="AJ356" si="1029">AJ355</f>
        <v>0</v>
      </c>
      <c r="AK356" s="411">
        <f t="shared" ref="AK356" si="1030">AK355</f>
        <v>0</v>
      </c>
      <c r="AL356" s="411">
        <f t="shared" ref="AL356" si="1031">AL355</f>
        <v>0</v>
      </c>
      <c r="AM356" s="306"/>
    </row>
    <row r="357" spans="1:39" outlineLevel="1">
      <c r="B357" s="520"/>
      <c r="C357" s="291"/>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2"/>
      <c r="Z357" s="425"/>
      <c r="AA357" s="425"/>
      <c r="AB357" s="425"/>
      <c r="AC357" s="425"/>
      <c r="AD357" s="425"/>
      <c r="AE357" s="425"/>
      <c r="AF357" s="425"/>
      <c r="AG357" s="425"/>
      <c r="AH357" s="425"/>
      <c r="AI357" s="425"/>
      <c r="AJ357" s="425"/>
      <c r="AK357" s="425"/>
      <c r="AL357" s="425"/>
      <c r="AM357" s="306"/>
    </row>
    <row r="358" spans="1:39" ht="30" outlineLevel="1">
      <c r="A358" s="522">
        <v>43</v>
      </c>
      <c r="B358" s="520" t="s">
        <v>135</v>
      </c>
      <c r="C358" s="291" t="s">
        <v>25</v>
      </c>
      <c r="D358" s="295"/>
      <c r="E358" s="295"/>
      <c r="F358" s="295"/>
      <c r="G358" s="295"/>
      <c r="H358" s="295"/>
      <c r="I358" s="295"/>
      <c r="J358" s="295"/>
      <c r="K358" s="295"/>
      <c r="L358" s="295"/>
      <c r="M358" s="295"/>
      <c r="N358" s="295">
        <v>12</v>
      </c>
      <c r="O358" s="295"/>
      <c r="P358" s="295"/>
      <c r="Q358" s="295"/>
      <c r="R358" s="295"/>
      <c r="S358" s="295"/>
      <c r="T358" s="295"/>
      <c r="U358" s="295"/>
      <c r="V358" s="295"/>
      <c r="W358" s="295"/>
      <c r="X358" s="295"/>
      <c r="Y358" s="426"/>
      <c r="Z358" s="410"/>
      <c r="AA358" s="410"/>
      <c r="AB358" s="410"/>
      <c r="AC358" s="410"/>
      <c r="AD358" s="410"/>
      <c r="AE358" s="410"/>
      <c r="AF358" s="410"/>
      <c r="AG358" s="415"/>
      <c r="AH358" s="415"/>
      <c r="AI358" s="415"/>
      <c r="AJ358" s="415"/>
      <c r="AK358" s="415"/>
      <c r="AL358" s="415"/>
      <c r="AM358" s="296">
        <f>SUM(Y358:AL358)</f>
        <v>0</v>
      </c>
    </row>
    <row r="359" spans="1:39" outlineLevel="1">
      <c r="B359" s="294" t="s">
        <v>289</v>
      </c>
      <c r="C359" s="291" t="s">
        <v>163</v>
      </c>
      <c r="D359" s="295"/>
      <c r="E359" s="295"/>
      <c r="F359" s="295"/>
      <c r="G359" s="295"/>
      <c r="H359" s="295"/>
      <c r="I359" s="295"/>
      <c r="J359" s="295"/>
      <c r="K359" s="295"/>
      <c r="L359" s="295"/>
      <c r="M359" s="295"/>
      <c r="N359" s="295">
        <f>N358</f>
        <v>12</v>
      </c>
      <c r="O359" s="295"/>
      <c r="P359" s="295"/>
      <c r="Q359" s="295"/>
      <c r="R359" s="295"/>
      <c r="S359" s="295"/>
      <c r="T359" s="295"/>
      <c r="U359" s="295"/>
      <c r="V359" s="295"/>
      <c r="W359" s="295"/>
      <c r="X359" s="295"/>
      <c r="Y359" s="411">
        <f>Y358</f>
        <v>0</v>
      </c>
      <c r="Z359" s="411">
        <f t="shared" ref="Z359" si="1032">Z358</f>
        <v>0</v>
      </c>
      <c r="AA359" s="411">
        <f t="shared" ref="AA359" si="1033">AA358</f>
        <v>0</v>
      </c>
      <c r="AB359" s="411">
        <f t="shared" ref="AB359" si="1034">AB358</f>
        <v>0</v>
      </c>
      <c r="AC359" s="411">
        <f t="shared" ref="AC359" si="1035">AC358</f>
        <v>0</v>
      </c>
      <c r="AD359" s="411">
        <f t="shared" ref="AD359" si="1036">AD358</f>
        <v>0</v>
      </c>
      <c r="AE359" s="411">
        <f t="shared" ref="AE359" si="1037">AE358</f>
        <v>0</v>
      </c>
      <c r="AF359" s="411">
        <f t="shared" ref="AF359" si="1038">AF358</f>
        <v>0</v>
      </c>
      <c r="AG359" s="411">
        <f t="shared" ref="AG359" si="1039">AG358</f>
        <v>0</v>
      </c>
      <c r="AH359" s="411">
        <f t="shared" ref="AH359" si="1040">AH358</f>
        <v>0</v>
      </c>
      <c r="AI359" s="411">
        <f t="shared" ref="AI359" si="1041">AI358</f>
        <v>0</v>
      </c>
      <c r="AJ359" s="411">
        <f t="shared" ref="AJ359" si="1042">AJ358</f>
        <v>0</v>
      </c>
      <c r="AK359" s="411">
        <f t="shared" ref="AK359" si="1043">AK358</f>
        <v>0</v>
      </c>
      <c r="AL359" s="411">
        <f t="shared" ref="AL359" si="1044">AL358</f>
        <v>0</v>
      </c>
      <c r="AM359" s="306"/>
    </row>
    <row r="360" spans="1:39" outlineLevel="1">
      <c r="B360" s="520"/>
      <c r="C360" s="291"/>
      <c r="D360" s="291"/>
      <c r="E360" s="291"/>
      <c r="F360" s="291"/>
      <c r="G360" s="291"/>
      <c r="H360" s="291"/>
      <c r="I360" s="291"/>
      <c r="J360" s="291"/>
      <c r="K360" s="291"/>
      <c r="L360" s="291"/>
      <c r="M360" s="291"/>
      <c r="N360" s="291"/>
      <c r="O360" s="291"/>
      <c r="P360" s="291"/>
      <c r="Q360" s="291"/>
      <c r="R360" s="291"/>
      <c r="S360" s="291"/>
      <c r="T360" s="291"/>
      <c r="U360" s="291"/>
      <c r="V360" s="291"/>
      <c r="W360" s="291"/>
      <c r="X360" s="291"/>
      <c r="Y360" s="412"/>
      <c r="Z360" s="425"/>
      <c r="AA360" s="425"/>
      <c r="AB360" s="425"/>
      <c r="AC360" s="425"/>
      <c r="AD360" s="425"/>
      <c r="AE360" s="425"/>
      <c r="AF360" s="425"/>
      <c r="AG360" s="425"/>
      <c r="AH360" s="425"/>
      <c r="AI360" s="425"/>
      <c r="AJ360" s="425"/>
      <c r="AK360" s="425"/>
      <c r="AL360" s="425"/>
      <c r="AM360" s="306"/>
    </row>
    <row r="361" spans="1:39" ht="45" outlineLevel="1">
      <c r="A361" s="522">
        <v>44</v>
      </c>
      <c r="B361" s="520" t="s">
        <v>136</v>
      </c>
      <c r="C361" s="291" t="s">
        <v>25</v>
      </c>
      <c r="D361" s="295"/>
      <c r="E361" s="295"/>
      <c r="F361" s="295"/>
      <c r="G361" s="295"/>
      <c r="H361" s="295"/>
      <c r="I361" s="295"/>
      <c r="J361" s="295"/>
      <c r="K361" s="295"/>
      <c r="L361" s="295"/>
      <c r="M361" s="295"/>
      <c r="N361" s="295">
        <v>12</v>
      </c>
      <c r="O361" s="295"/>
      <c r="P361" s="295"/>
      <c r="Q361" s="295"/>
      <c r="R361" s="295"/>
      <c r="S361" s="295"/>
      <c r="T361" s="295"/>
      <c r="U361" s="295"/>
      <c r="V361" s="295"/>
      <c r="W361" s="295"/>
      <c r="X361" s="295"/>
      <c r="Y361" s="426"/>
      <c r="Z361" s="410"/>
      <c r="AA361" s="410"/>
      <c r="AB361" s="410"/>
      <c r="AC361" s="410"/>
      <c r="AD361" s="410"/>
      <c r="AE361" s="410"/>
      <c r="AF361" s="410"/>
      <c r="AG361" s="415"/>
      <c r="AH361" s="415"/>
      <c r="AI361" s="415"/>
      <c r="AJ361" s="415"/>
      <c r="AK361" s="415"/>
      <c r="AL361" s="415"/>
      <c r="AM361" s="296">
        <f>SUM(Y361:AL361)</f>
        <v>0</v>
      </c>
    </row>
    <row r="362" spans="1:39" outlineLevel="1">
      <c r="B362" s="294" t="s">
        <v>289</v>
      </c>
      <c r="C362" s="291" t="s">
        <v>163</v>
      </c>
      <c r="D362" s="295"/>
      <c r="E362" s="295"/>
      <c r="F362" s="295"/>
      <c r="G362" s="295"/>
      <c r="H362" s="295"/>
      <c r="I362" s="295"/>
      <c r="J362" s="295"/>
      <c r="K362" s="295"/>
      <c r="L362" s="295"/>
      <c r="M362" s="295"/>
      <c r="N362" s="295">
        <f>N361</f>
        <v>12</v>
      </c>
      <c r="O362" s="295"/>
      <c r="P362" s="295"/>
      <c r="Q362" s="295"/>
      <c r="R362" s="295"/>
      <c r="S362" s="295"/>
      <c r="T362" s="295"/>
      <c r="U362" s="295"/>
      <c r="V362" s="295"/>
      <c r="W362" s="295"/>
      <c r="X362" s="295"/>
      <c r="Y362" s="411">
        <f>Y361</f>
        <v>0</v>
      </c>
      <c r="Z362" s="411">
        <f t="shared" ref="Z362" si="1045">Z361</f>
        <v>0</v>
      </c>
      <c r="AA362" s="411">
        <f t="shared" ref="AA362" si="1046">AA361</f>
        <v>0</v>
      </c>
      <c r="AB362" s="411">
        <f t="shared" ref="AB362" si="1047">AB361</f>
        <v>0</v>
      </c>
      <c r="AC362" s="411">
        <f t="shared" ref="AC362" si="1048">AC361</f>
        <v>0</v>
      </c>
      <c r="AD362" s="411">
        <f t="shared" ref="AD362" si="1049">AD361</f>
        <v>0</v>
      </c>
      <c r="AE362" s="411">
        <f t="shared" ref="AE362" si="1050">AE361</f>
        <v>0</v>
      </c>
      <c r="AF362" s="411">
        <f t="shared" ref="AF362" si="1051">AF361</f>
        <v>0</v>
      </c>
      <c r="AG362" s="411">
        <f t="shared" ref="AG362" si="1052">AG361</f>
        <v>0</v>
      </c>
      <c r="AH362" s="411">
        <f t="shared" ref="AH362" si="1053">AH361</f>
        <v>0</v>
      </c>
      <c r="AI362" s="411">
        <f t="shared" ref="AI362" si="1054">AI361</f>
        <v>0</v>
      </c>
      <c r="AJ362" s="411">
        <f t="shared" ref="AJ362" si="1055">AJ361</f>
        <v>0</v>
      </c>
      <c r="AK362" s="411">
        <f t="shared" ref="AK362" si="1056">AK361</f>
        <v>0</v>
      </c>
      <c r="AL362" s="411">
        <f t="shared" ref="AL362" si="1057">AL361</f>
        <v>0</v>
      </c>
      <c r="AM362" s="306"/>
    </row>
    <row r="363" spans="1:39" outlineLevel="1">
      <c r="B363" s="520"/>
      <c r="C363" s="291"/>
      <c r="D363" s="291"/>
      <c r="E363" s="291"/>
      <c r="F363" s="291"/>
      <c r="G363" s="291"/>
      <c r="H363" s="291"/>
      <c r="I363" s="291"/>
      <c r="J363" s="291"/>
      <c r="K363" s="291"/>
      <c r="L363" s="291"/>
      <c r="M363" s="291"/>
      <c r="N363" s="291"/>
      <c r="O363" s="291"/>
      <c r="P363" s="291"/>
      <c r="Q363" s="291"/>
      <c r="R363" s="291"/>
      <c r="S363" s="291"/>
      <c r="T363" s="291"/>
      <c r="U363" s="291"/>
      <c r="V363" s="291"/>
      <c r="W363" s="291"/>
      <c r="X363" s="291"/>
      <c r="Y363" s="412"/>
      <c r="Z363" s="425"/>
      <c r="AA363" s="425"/>
      <c r="AB363" s="425"/>
      <c r="AC363" s="425"/>
      <c r="AD363" s="425"/>
      <c r="AE363" s="425"/>
      <c r="AF363" s="425"/>
      <c r="AG363" s="425"/>
      <c r="AH363" s="425"/>
      <c r="AI363" s="425"/>
      <c r="AJ363" s="425"/>
      <c r="AK363" s="425"/>
      <c r="AL363" s="425"/>
      <c r="AM363" s="306"/>
    </row>
    <row r="364" spans="1:39" ht="30" outlineLevel="1">
      <c r="A364" s="522">
        <v>45</v>
      </c>
      <c r="B364" s="520" t="s">
        <v>137</v>
      </c>
      <c r="C364" s="291" t="s">
        <v>25</v>
      </c>
      <c r="D364" s="295"/>
      <c r="E364" s="295"/>
      <c r="F364" s="295"/>
      <c r="G364" s="295"/>
      <c r="H364" s="295"/>
      <c r="I364" s="295"/>
      <c r="J364" s="295"/>
      <c r="K364" s="295"/>
      <c r="L364" s="295"/>
      <c r="M364" s="295"/>
      <c r="N364" s="295">
        <v>12</v>
      </c>
      <c r="O364" s="295"/>
      <c r="P364" s="295"/>
      <c r="Q364" s="295"/>
      <c r="R364" s="295"/>
      <c r="S364" s="295"/>
      <c r="T364" s="295"/>
      <c r="U364" s="295"/>
      <c r="V364" s="295"/>
      <c r="W364" s="295"/>
      <c r="X364" s="295"/>
      <c r="Y364" s="426"/>
      <c r="Z364" s="410"/>
      <c r="AA364" s="410"/>
      <c r="AB364" s="410"/>
      <c r="AC364" s="410"/>
      <c r="AD364" s="410"/>
      <c r="AE364" s="410"/>
      <c r="AF364" s="410"/>
      <c r="AG364" s="415"/>
      <c r="AH364" s="415"/>
      <c r="AI364" s="415"/>
      <c r="AJ364" s="415"/>
      <c r="AK364" s="415"/>
      <c r="AL364" s="415"/>
      <c r="AM364" s="296">
        <f>SUM(Y364:AL364)</f>
        <v>0</v>
      </c>
    </row>
    <row r="365" spans="1:39" outlineLevel="1">
      <c r="B365" s="294" t="s">
        <v>289</v>
      </c>
      <c r="C365" s="291" t="s">
        <v>163</v>
      </c>
      <c r="D365" s="295"/>
      <c r="E365" s="295"/>
      <c r="F365" s="295"/>
      <c r="G365" s="295"/>
      <c r="H365" s="295"/>
      <c r="I365" s="295"/>
      <c r="J365" s="295"/>
      <c r="K365" s="295"/>
      <c r="L365" s="295"/>
      <c r="M365" s="295"/>
      <c r="N365" s="295">
        <f>N364</f>
        <v>12</v>
      </c>
      <c r="O365" s="295"/>
      <c r="P365" s="295"/>
      <c r="Q365" s="295"/>
      <c r="R365" s="295"/>
      <c r="S365" s="295"/>
      <c r="T365" s="295"/>
      <c r="U365" s="295"/>
      <c r="V365" s="295"/>
      <c r="W365" s="295"/>
      <c r="X365" s="295"/>
      <c r="Y365" s="411">
        <f>Y364</f>
        <v>0</v>
      </c>
      <c r="Z365" s="411">
        <f t="shared" ref="Z365" si="1058">Z364</f>
        <v>0</v>
      </c>
      <c r="AA365" s="411">
        <f t="shared" ref="AA365" si="1059">AA364</f>
        <v>0</v>
      </c>
      <c r="AB365" s="411">
        <f t="shared" ref="AB365" si="1060">AB364</f>
        <v>0</v>
      </c>
      <c r="AC365" s="411">
        <f t="shared" ref="AC365" si="1061">AC364</f>
        <v>0</v>
      </c>
      <c r="AD365" s="411">
        <f t="shared" ref="AD365" si="1062">AD364</f>
        <v>0</v>
      </c>
      <c r="AE365" s="411">
        <f t="shared" ref="AE365" si="1063">AE364</f>
        <v>0</v>
      </c>
      <c r="AF365" s="411">
        <f t="shared" ref="AF365" si="1064">AF364</f>
        <v>0</v>
      </c>
      <c r="AG365" s="411">
        <f t="shared" ref="AG365" si="1065">AG364</f>
        <v>0</v>
      </c>
      <c r="AH365" s="411">
        <f t="shared" ref="AH365" si="1066">AH364</f>
        <v>0</v>
      </c>
      <c r="AI365" s="411">
        <f t="shared" ref="AI365" si="1067">AI364</f>
        <v>0</v>
      </c>
      <c r="AJ365" s="411">
        <f t="shared" ref="AJ365" si="1068">AJ364</f>
        <v>0</v>
      </c>
      <c r="AK365" s="411">
        <f t="shared" ref="AK365" si="1069">AK364</f>
        <v>0</v>
      </c>
      <c r="AL365" s="411">
        <f t="shared" ref="AL365" si="1070">AL364</f>
        <v>0</v>
      </c>
      <c r="AM365" s="306"/>
    </row>
    <row r="366" spans="1:39" outlineLevel="1">
      <c r="B366" s="520"/>
      <c r="C366" s="291"/>
      <c r="D366" s="291"/>
      <c r="E366" s="291"/>
      <c r="F366" s="291"/>
      <c r="G366" s="291"/>
      <c r="H366" s="291"/>
      <c r="I366" s="291"/>
      <c r="J366" s="291"/>
      <c r="K366" s="291"/>
      <c r="L366" s="291"/>
      <c r="M366" s="291"/>
      <c r="N366" s="291"/>
      <c r="O366" s="291"/>
      <c r="P366" s="291"/>
      <c r="Q366" s="291"/>
      <c r="R366" s="291"/>
      <c r="S366" s="291"/>
      <c r="T366" s="291"/>
      <c r="U366" s="291"/>
      <c r="V366" s="291"/>
      <c r="W366" s="291"/>
      <c r="X366" s="291"/>
      <c r="Y366" s="412"/>
      <c r="Z366" s="425"/>
      <c r="AA366" s="425"/>
      <c r="AB366" s="425"/>
      <c r="AC366" s="425"/>
      <c r="AD366" s="425"/>
      <c r="AE366" s="425"/>
      <c r="AF366" s="425"/>
      <c r="AG366" s="425"/>
      <c r="AH366" s="425"/>
      <c r="AI366" s="425"/>
      <c r="AJ366" s="425"/>
      <c r="AK366" s="425"/>
      <c r="AL366" s="425"/>
      <c r="AM366" s="306"/>
    </row>
    <row r="367" spans="1:39" ht="30" outlineLevel="1">
      <c r="A367" s="522">
        <v>46</v>
      </c>
      <c r="B367" s="520" t="s">
        <v>138</v>
      </c>
      <c r="C367" s="291" t="s">
        <v>25</v>
      </c>
      <c r="D367" s="295"/>
      <c r="E367" s="295"/>
      <c r="F367" s="295"/>
      <c r="G367" s="295"/>
      <c r="H367" s="295"/>
      <c r="I367" s="295"/>
      <c r="J367" s="295"/>
      <c r="K367" s="295"/>
      <c r="L367" s="295"/>
      <c r="M367" s="295"/>
      <c r="N367" s="295">
        <v>12</v>
      </c>
      <c r="O367" s="295"/>
      <c r="P367" s="295"/>
      <c r="Q367" s="295"/>
      <c r="R367" s="295"/>
      <c r="S367" s="295"/>
      <c r="T367" s="295"/>
      <c r="U367" s="295"/>
      <c r="V367" s="295"/>
      <c r="W367" s="295"/>
      <c r="X367" s="295"/>
      <c r="Y367" s="426"/>
      <c r="Z367" s="410"/>
      <c r="AA367" s="410"/>
      <c r="AB367" s="410"/>
      <c r="AC367" s="410"/>
      <c r="AD367" s="410"/>
      <c r="AE367" s="410"/>
      <c r="AF367" s="410"/>
      <c r="AG367" s="415"/>
      <c r="AH367" s="415"/>
      <c r="AI367" s="415"/>
      <c r="AJ367" s="415"/>
      <c r="AK367" s="415"/>
      <c r="AL367" s="415"/>
      <c r="AM367" s="296">
        <f>SUM(Y367:AL367)</f>
        <v>0</v>
      </c>
    </row>
    <row r="368" spans="1:39" outlineLevel="1">
      <c r="B368" s="294" t="s">
        <v>289</v>
      </c>
      <c r="C368" s="291" t="s">
        <v>163</v>
      </c>
      <c r="D368" s="295"/>
      <c r="E368" s="295"/>
      <c r="F368" s="295"/>
      <c r="G368" s="295"/>
      <c r="H368" s="295"/>
      <c r="I368" s="295"/>
      <c r="J368" s="295"/>
      <c r="K368" s="295"/>
      <c r="L368" s="295"/>
      <c r="M368" s="295"/>
      <c r="N368" s="295">
        <f>N367</f>
        <v>12</v>
      </c>
      <c r="O368" s="295"/>
      <c r="P368" s="295"/>
      <c r="Q368" s="295"/>
      <c r="R368" s="295"/>
      <c r="S368" s="295"/>
      <c r="T368" s="295"/>
      <c r="U368" s="295"/>
      <c r="V368" s="295"/>
      <c r="W368" s="295"/>
      <c r="X368" s="295"/>
      <c r="Y368" s="411">
        <f>Y367</f>
        <v>0</v>
      </c>
      <c r="Z368" s="411">
        <f t="shared" ref="Z368" si="1071">Z367</f>
        <v>0</v>
      </c>
      <c r="AA368" s="411">
        <f t="shared" ref="AA368" si="1072">AA367</f>
        <v>0</v>
      </c>
      <c r="AB368" s="411">
        <f t="shared" ref="AB368" si="1073">AB367</f>
        <v>0</v>
      </c>
      <c r="AC368" s="411">
        <f t="shared" ref="AC368" si="1074">AC367</f>
        <v>0</v>
      </c>
      <c r="AD368" s="411">
        <f t="shared" ref="AD368" si="1075">AD367</f>
        <v>0</v>
      </c>
      <c r="AE368" s="411">
        <f t="shared" ref="AE368" si="1076">AE367</f>
        <v>0</v>
      </c>
      <c r="AF368" s="411">
        <f t="shared" ref="AF368" si="1077">AF367</f>
        <v>0</v>
      </c>
      <c r="AG368" s="411">
        <f t="shared" ref="AG368" si="1078">AG367</f>
        <v>0</v>
      </c>
      <c r="AH368" s="411">
        <f t="shared" ref="AH368" si="1079">AH367</f>
        <v>0</v>
      </c>
      <c r="AI368" s="411">
        <f t="shared" ref="AI368" si="1080">AI367</f>
        <v>0</v>
      </c>
      <c r="AJ368" s="411">
        <f t="shared" ref="AJ368" si="1081">AJ367</f>
        <v>0</v>
      </c>
      <c r="AK368" s="411">
        <f t="shared" ref="AK368" si="1082">AK367</f>
        <v>0</v>
      </c>
      <c r="AL368" s="411">
        <f t="shared" ref="AL368" si="1083">AL367</f>
        <v>0</v>
      </c>
      <c r="AM368" s="306"/>
    </row>
    <row r="369" spans="1:42" outlineLevel="1">
      <c r="B369" s="520"/>
      <c r="C369" s="291"/>
      <c r="D369" s="291"/>
      <c r="E369" s="291"/>
      <c r="F369" s="291"/>
      <c r="G369" s="291"/>
      <c r="H369" s="291"/>
      <c r="I369" s="291"/>
      <c r="J369" s="291"/>
      <c r="K369" s="291"/>
      <c r="L369" s="291"/>
      <c r="M369" s="291"/>
      <c r="N369" s="291"/>
      <c r="O369" s="291"/>
      <c r="P369" s="291"/>
      <c r="Q369" s="291"/>
      <c r="R369" s="291"/>
      <c r="S369" s="291"/>
      <c r="T369" s="291"/>
      <c r="U369" s="291"/>
      <c r="V369" s="291"/>
      <c r="W369" s="291"/>
      <c r="X369" s="291"/>
      <c r="Y369" s="412"/>
      <c r="Z369" s="425"/>
      <c r="AA369" s="425"/>
      <c r="AB369" s="425"/>
      <c r="AC369" s="425"/>
      <c r="AD369" s="425"/>
      <c r="AE369" s="425"/>
      <c r="AF369" s="425"/>
      <c r="AG369" s="425"/>
      <c r="AH369" s="425"/>
      <c r="AI369" s="425"/>
      <c r="AJ369" s="425"/>
      <c r="AK369" s="425"/>
      <c r="AL369" s="425"/>
      <c r="AM369" s="306"/>
    </row>
    <row r="370" spans="1:42" ht="30" outlineLevel="1">
      <c r="A370" s="522">
        <v>47</v>
      </c>
      <c r="B370" s="520" t="s">
        <v>139</v>
      </c>
      <c r="C370" s="291" t="s">
        <v>25</v>
      </c>
      <c r="D370" s="295"/>
      <c r="E370" s="295"/>
      <c r="F370" s="295"/>
      <c r="G370" s="295"/>
      <c r="H370" s="295"/>
      <c r="I370" s="295"/>
      <c r="J370" s="295"/>
      <c r="K370" s="295"/>
      <c r="L370" s="295"/>
      <c r="M370" s="295"/>
      <c r="N370" s="295">
        <v>12</v>
      </c>
      <c r="O370" s="295"/>
      <c r="P370" s="295"/>
      <c r="Q370" s="295"/>
      <c r="R370" s="295"/>
      <c r="S370" s="295"/>
      <c r="T370" s="295"/>
      <c r="U370" s="295"/>
      <c r="V370" s="295"/>
      <c r="W370" s="295"/>
      <c r="X370" s="295"/>
      <c r="Y370" s="426"/>
      <c r="Z370" s="410"/>
      <c r="AA370" s="410"/>
      <c r="AB370" s="410"/>
      <c r="AC370" s="410"/>
      <c r="AD370" s="410"/>
      <c r="AE370" s="410"/>
      <c r="AF370" s="410"/>
      <c r="AG370" s="415"/>
      <c r="AH370" s="415"/>
      <c r="AI370" s="415"/>
      <c r="AJ370" s="415"/>
      <c r="AK370" s="415"/>
      <c r="AL370" s="415"/>
      <c r="AM370" s="296">
        <f>SUM(Y370:AL370)</f>
        <v>0</v>
      </c>
    </row>
    <row r="371" spans="1:42" outlineLevel="1">
      <c r="B371" s="294" t="s">
        <v>289</v>
      </c>
      <c r="C371" s="291" t="s">
        <v>163</v>
      </c>
      <c r="D371" s="295"/>
      <c r="E371" s="295"/>
      <c r="F371" s="295"/>
      <c r="G371" s="295"/>
      <c r="H371" s="295"/>
      <c r="I371" s="295"/>
      <c r="J371" s="295"/>
      <c r="K371" s="295"/>
      <c r="L371" s="295"/>
      <c r="M371" s="295"/>
      <c r="N371" s="295">
        <f>N370</f>
        <v>12</v>
      </c>
      <c r="O371" s="295"/>
      <c r="P371" s="295"/>
      <c r="Q371" s="295"/>
      <c r="R371" s="295"/>
      <c r="S371" s="295"/>
      <c r="T371" s="295"/>
      <c r="U371" s="295"/>
      <c r="V371" s="295"/>
      <c r="W371" s="295"/>
      <c r="X371" s="295"/>
      <c r="Y371" s="411">
        <f>Y370</f>
        <v>0</v>
      </c>
      <c r="Z371" s="411">
        <f t="shared" ref="Z371" si="1084">Z370</f>
        <v>0</v>
      </c>
      <c r="AA371" s="411">
        <f t="shared" ref="AA371" si="1085">AA370</f>
        <v>0</v>
      </c>
      <c r="AB371" s="411">
        <f t="shared" ref="AB371" si="1086">AB370</f>
        <v>0</v>
      </c>
      <c r="AC371" s="411">
        <f t="shared" ref="AC371" si="1087">AC370</f>
        <v>0</v>
      </c>
      <c r="AD371" s="411">
        <f t="shared" ref="AD371" si="1088">AD370</f>
        <v>0</v>
      </c>
      <c r="AE371" s="411">
        <f t="shared" ref="AE371" si="1089">AE370</f>
        <v>0</v>
      </c>
      <c r="AF371" s="411">
        <f t="shared" ref="AF371" si="1090">AF370</f>
        <v>0</v>
      </c>
      <c r="AG371" s="411">
        <f t="shared" ref="AG371" si="1091">AG370</f>
        <v>0</v>
      </c>
      <c r="AH371" s="411">
        <f t="shared" ref="AH371" si="1092">AH370</f>
        <v>0</v>
      </c>
      <c r="AI371" s="411">
        <f t="shared" ref="AI371" si="1093">AI370</f>
        <v>0</v>
      </c>
      <c r="AJ371" s="411">
        <f t="shared" ref="AJ371" si="1094">AJ370</f>
        <v>0</v>
      </c>
      <c r="AK371" s="411">
        <f t="shared" ref="AK371" si="1095">AK370</f>
        <v>0</v>
      </c>
      <c r="AL371" s="411">
        <f t="shared" ref="AL371" si="1096">AL370</f>
        <v>0</v>
      </c>
      <c r="AM371" s="306"/>
    </row>
    <row r="372" spans="1:42" outlineLevel="1">
      <c r="B372" s="520"/>
      <c r="C372" s="291"/>
      <c r="D372" s="291"/>
      <c r="E372" s="291"/>
      <c r="F372" s="291"/>
      <c r="G372" s="291"/>
      <c r="H372" s="291"/>
      <c r="I372" s="291"/>
      <c r="J372" s="291"/>
      <c r="K372" s="291"/>
      <c r="L372" s="291"/>
      <c r="M372" s="291"/>
      <c r="N372" s="291"/>
      <c r="O372" s="291"/>
      <c r="P372" s="291"/>
      <c r="Q372" s="291"/>
      <c r="R372" s="291"/>
      <c r="S372" s="291"/>
      <c r="T372" s="291"/>
      <c r="U372" s="291"/>
      <c r="V372" s="291"/>
      <c r="W372" s="291"/>
      <c r="X372" s="291"/>
      <c r="Y372" s="412"/>
      <c r="Z372" s="425"/>
      <c r="AA372" s="425"/>
      <c r="AB372" s="425"/>
      <c r="AC372" s="425"/>
      <c r="AD372" s="425"/>
      <c r="AE372" s="425"/>
      <c r="AF372" s="425"/>
      <c r="AG372" s="425"/>
      <c r="AH372" s="425"/>
      <c r="AI372" s="425"/>
      <c r="AJ372" s="425"/>
      <c r="AK372" s="425"/>
      <c r="AL372" s="425"/>
      <c r="AM372" s="306"/>
    </row>
    <row r="373" spans="1:42" ht="45" outlineLevel="1">
      <c r="A373" s="522">
        <v>48</v>
      </c>
      <c r="B373" s="520" t="s">
        <v>140</v>
      </c>
      <c r="C373" s="291" t="s">
        <v>25</v>
      </c>
      <c r="D373" s="295"/>
      <c r="E373" s="295"/>
      <c r="F373" s="295"/>
      <c r="G373" s="295"/>
      <c r="H373" s="295"/>
      <c r="I373" s="295"/>
      <c r="J373" s="295"/>
      <c r="K373" s="295"/>
      <c r="L373" s="295"/>
      <c r="M373" s="295"/>
      <c r="N373" s="295">
        <v>12</v>
      </c>
      <c r="O373" s="295"/>
      <c r="P373" s="295"/>
      <c r="Q373" s="295"/>
      <c r="R373" s="295"/>
      <c r="S373" s="295"/>
      <c r="T373" s="295"/>
      <c r="U373" s="295"/>
      <c r="V373" s="295"/>
      <c r="W373" s="295"/>
      <c r="X373" s="295"/>
      <c r="Y373" s="426"/>
      <c r="Z373" s="410"/>
      <c r="AA373" s="410"/>
      <c r="AB373" s="410"/>
      <c r="AC373" s="410"/>
      <c r="AD373" s="410"/>
      <c r="AE373" s="410"/>
      <c r="AF373" s="410"/>
      <c r="AG373" s="415"/>
      <c r="AH373" s="415"/>
      <c r="AI373" s="415"/>
      <c r="AJ373" s="415"/>
      <c r="AK373" s="415"/>
      <c r="AL373" s="415"/>
      <c r="AM373" s="296">
        <f>SUM(Y373:AL373)</f>
        <v>0</v>
      </c>
    </row>
    <row r="374" spans="1:42" outlineLevel="1">
      <c r="B374" s="294" t="s">
        <v>289</v>
      </c>
      <c r="C374" s="291" t="s">
        <v>163</v>
      </c>
      <c r="D374" s="295"/>
      <c r="E374" s="295"/>
      <c r="F374" s="295"/>
      <c r="G374" s="295"/>
      <c r="H374" s="295"/>
      <c r="I374" s="295"/>
      <c r="J374" s="295"/>
      <c r="K374" s="295"/>
      <c r="L374" s="295"/>
      <c r="M374" s="295"/>
      <c r="N374" s="295">
        <f>N373</f>
        <v>12</v>
      </c>
      <c r="O374" s="295"/>
      <c r="P374" s="295"/>
      <c r="Q374" s="295"/>
      <c r="R374" s="295"/>
      <c r="S374" s="295"/>
      <c r="T374" s="295"/>
      <c r="U374" s="295"/>
      <c r="V374" s="295"/>
      <c r="W374" s="295"/>
      <c r="X374" s="295"/>
      <c r="Y374" s="411">
        <f>Y373</f>
        <v>0</v>
      </c>
      <c r="Z374" s="411">
        <f t="shared" ref="Z374" si="1097">Z373</f>
        <v>0</v>
      </c>
      <c r="AA374" s="411">
        <f t="shared" ref="AA374" si="1098">AA373</f>
        <v>0</v>
      </c>
      <c r="AB374" s="411">
        <f t="shared" ref="AB374" si="1099">AB373</f>
        <v>0</v>
      </c>
      <c r="AC374" s="411">
        <f t="shared" ref="AC374" si="1100">AC373</f>
        <v>0</v>
      </c>
      <c r="AD374" s="411">
        <f t="shared" ref="AD374" si="1101">AD373</f>
        <v>0</v>
      </c>
      <c r="AE374" s="411">
        <f t="shared" ref="AE374" si="1102">AE373</f>
        <v>0</v>
      </c>
      <c r="AF374" s="411">
        <f t="shared" ref="AF374" si="1103">AF373</f>
        <v>0</v>
      </c>
      <c r="AG374" s="411">
        <f t="shared" ref="AG374" si="1104">AG373</f>
        <v>0</v>
      </c>
      <c r="AH374" s="411">
        <f t="shared" ref="AH374" si="1105">AH373</f>
        <v>0</v>
      </c>
      <c r="AI374" s="411">
        <f t="shared" ref="AI374" si="1106">AI373</f>
        <v>0</v>
      </c>
      <c r="AJ374" s="411">
        <f t="shared" ref="AJ374" si="1107">AJ373</f>
        <v>0</v>
      </c>
      <c r="AK374" s="411">
        <f t="shared" ref="AK374" si="1108">AK373</f>
        <v>0</v>
      </c>
      <c r="AL374" s="411">
        <f t="shared" ref="AL374" si="1109">AL373</f>
        <v>0</v>
      </c>
      <c r="AM374" s="306"/>
    </row>
    <row r="375" spans="1:42" outlineLevel="1">
      <c r="B375" s="520"/>
      <c r="C375" s="291"/>
      <c r="D375" s="291"/>
      <c r="E375" s="291"/>
      <c r="F375" s="291"/>
      <c r="G375" s="291"/>
      <c r="H375" s="291"/>
      <c r="I375" s="291"/>
      <c r="J375" s="291"/>
      <c r="K375" s="291"/>
      <c r="L375" s="291"/>
      <c r="M375" s="291"/>
      <c r="N375" s="291"/>
      <c r="O375" s="291"/>
      <c r="P375" s="291"/>
      <c r="Q375" s="291"/>
      <c r="R375" s="291"/>
      <c r="S375" s="291"/>
      <c r="T375" s="291"/>
      <c r="U375" s="291"/>
      <c r="V375" s="291"/>
      <c r="W375" s="291"/>
      <c r="X375" s="291"/>
      <c r="Y375" s="412"/>
      <c r="Z375" s="425"/>
      <c r="AA375" s="425"/>
      <c r="AB375" s="425"/>
      <c r="AC375" s="425"/>
      <c r="AD375" s="425"/>
      <c r="AE375" s="425"/>
      <c r="AF375" s="425"/>
      <c r="AG375" s="425"/>
      <c r="AH375" s="425"/>
      <c r="AI375" s="425"/>
      <c r="AJ375" s="425"/>
      <c r="AK375" s="425"/>
      <c r="AL375" s="425"/>
      <c r="AM375" s="306"/>
    </row>
    <row r="376" spans="1:42" ht="30" outlineLevel="1">
      <c r="A376" s="522">
        <v>49</v>
      </c>
      <c r="B376" s="520" t="s">
        <v>141</v>
      </c>
      <c r="C376" s="291" t="s">
        <v>25</v>
      </c>
      <c r="D376" s="295"/>
      <c r="E376" s="295"/>
      <c r="F376" s="295"/>
      <c r="G376" s="295"/>
      <c r="H376" s="295"/>
      <c r="I376" s="295"/>
      <c r="J376" s="295"/>
      <c r="K376" s="295"/>
      <c r="L376" s="295"/>
      <c r="M376" s="295"/>
      <c r="N376" s="295">
        <v>12</v>
      </c>
      <c r="O376" s="295"/>
      <c r="P376" s="295"/>
      <c r="Q376" s="295"/>
      <c r="R376" s="295"/>
      <c r="S376" s="295"/>
      <c r="T376" s="295"/>
      <c r="U376" s="295"/>
      <c r="V376" s="295"/>
      <c r="W376" s="295"/>
      <c r="X376" s="295"/>
      <c r="Y376" s="426"/>
      <c r="Z376" s="410"/>
      <c r="AA376" s="410"/>
      <c r="AB376" s="410"/>
      <c r="AC376" s="410"/>
      <c r="AD376" s="410"/>
      <c r="AE376" s="410"/>
      <c r="AF376" s="410"/>
      <c r="AG376" s="415"/>
      <c r="AH376" s="415"/>
      <c r="AI376" s="415"/>
      <c r="AJ376" s="415"/>
      <c r="AK376" s="415"/>
      <c r="AL376" s="415"/>
      <c r="AM376" s="296">
        <f>SUM(Y376:AL376)</f>
        <v>0</v>
      </c>
    </row>
    <row r="377" spans="1:42" outlineLevel="1">
      <c r="B377" s="294" t="s">
        <v>289</v>
      </c>
      <c r="C377" s="291" t="s">
        <v>163</v>
      </c>
      <c r="D377" s="295"/>
      <c r="E377" s="295"/>
      <c r="F377" s="295"/>
      <c r="G377" s="295"/>
      <c r="H377" s="295"/>
      <c r="I377" s="295"/>
      <c r="J377" s="295"/>
      <c r="K377" s="295"/>
      <c r="L377" s="295"/>
      <c r="M377" s="295"/>
      <c r="N377" s="295">
        <f>N376</f>
        <v>12</v>
      </c>
      <c r="O377" s="295"/>
      <c r="P377" s="295"/>
      <c r="Q377" s="295"/>
      <c r="R377" s="295"/>
      <c r="S377" s="295"/>
      <c r="T377" s="295"/>
      <c r="U377" s="295"/>
      <c r="V377" s="295"/>
      <c r="W377" s="295"/>
      <c r="X377" s="295"/>
      <c r="Y377" s="411">
        <f>Y376</f>
        <v>0</v>
      </c>
      <c r="Z377" s="411">
        <f t="shared" ref="Z377" si="1110">Z376</f>
        <v>0</v>
      </c>
      <c r="AA377" s="411">
        <f t="shared" ref="AA377" si="1111">AA376</f>
        <v>0</v>
      </c>
      <c r="AB377" s="411">
        <f t="shared" ref="AB377" si="1112">AB376</f>
        <v>0</v>
      </c>
      <c r="AC377" s="411">
        <f t="shared" ref="AC377" si="1113">AC376</f>
        <v>0</v>
      </c>
      <c r="AD377" s="411">
        <f t="shared" ref="AD377" si="1114">AD376</f>
        <v>0</v>
      </c>
      <c r="AE377" s="411">
        <f t="shared" ref="AE377" si="1115">AE376</f>
        <v>0</v>
      </c>
      <c r="AF377" s="411">
        <f t="shared" ref="AF377" si="1116">AF376</f>
        <v>0</v>
      </c>
      <c r="AG377" s="411">
        <f t="shared" ref="AG377" si="1117">AG376</f>
        <v>0</v>
      </c>
      <c r="AH377" s="411">
        <f t="shared" ref="AH377" si="1118">AH376</f>
        <v>0</v>
      </c>
      <c r="AI377" s="411">
        <f t="shared" ref="AI377" si="1119">AI376</f>
        <v>0</v>
      </c>
      <c r="AJ377" s="411">
        <f t="shared" ref="AJ377" si="1120">AJ376</f>
        <v>0</v>
      </c>
      <c r="AK377" s="411">
        <f t="shared" ref="AK377" si="1121">AK376</f>
        <v>0</v>
      </c>
      <c r="AL377" s="411">
        <f t="shared" ref="AL377" si="1122">AL376</f>
        <v>0</v>
      </c>
      <c r="AM377" s="306"/>
    </row>
    <row r="378" spans="1:42" outlineLevel="1">
      <c r="B378" s="437"/>
      <c r="C378" s="305"/>
      <c r="D378" s="291"/>
      <c r="E378" s="291"/>
      <c r="F378" s="291"/>
      <c r="G378" s="291"/>
      <c r="H378" s="291"/>
      <c r="I378" s="291"/>
      <c r="J378" s="291"/>
      <c r="K378" s="291"/>
      <c r="L378" s="291"/>
      <c r="M378" s="291"/>
      <c r="N378" s="291"/>
      <c r="O378" s="291"/>
      <c r="P378" s="291"/>
      <c r="Q378" s="291"/>
      <c r="R378" s="291"/>
      <c r="S378" s="291"/>
      <c r="T378" s="291"/>
      <c r="U378" s="291"/>
      <c r="V378" s="291"/>
      <c r="W378" s="291"/>
      <c r="X378" s="291"/>
      <c r="Y378" s="301"/>
      <c r="Z378" s="301"/>
      <c r="AA378" s="301"/>
      <c r="AB378" s="301"/>
      <c r="AC378" s="301"/>
      <c r="AD378" s="301"/>
      <c r="AE378" s="301"/>
      <c r="AF378" s="301"/>
      <c r="AG378" s="301"/>
      <c r="AH378" s="301"/>
      <c r="AI378" s="301"/>
      <c r="AJ378" s="301"/>
      <c r="AK378" s="301"/>
      <c r="AL378" s="301"/>
      <c r="AM378" s="306"/>
    </row>
    <row r="379" spans="1:42" ht="15.75">
      <c r="B379" s="327" t="s">
        <v>274</v>
      </c>
      <c r="C379" s="329"/>
      <c r="D379" s="329">
        <f>SUM(D221:D377)</f>
        <v>2197450.2335958309</v>
      </c>
      <c r="E379" s="329"/>
      <c r="F379" s="329"/>
      <c r="G379" s="329"/>
      <c r="H379" s="329"/>
      <c r="I379" s="329"/>
      <c r="J379" s="329"/>
      <c r="K379" s="329"/>
      <c r="L379" s="329"/>
      <c r="M379" s="329"/>
      <c r="N379" s="329"/>
      <c r="O379" s="329">
        <f>SUM(O221:O377)</f>
        <v>190.60333525221287</v>
      </c>
      <c r="P379" s="329"/>
      <c r="Q379" s="329"/>
      <c r="R379" s="329"/>
      <c r="S379" s="329"/>
      <c r="T379" s="329"/>
      <c r="U379" s="329"/>
      <c r="V379" s="329"/>
      <c r="W379" s="329"/>
      <c r="X379" s="329"/>
      <c r="Y379" s="329">
        <f>IF(Y219="kWh",SUMPRODUCT(D221:D377,Y221:Y377))</f>
        <v>1392231.8916984918</v>
      </c>
      <c r="Z379" s="329">
        <f>IF(Z219="kWh",SUMPRODUCT(D221:D377,Z221:Z377))</f>
        <v>35652.182560021371</v>
      </c>
      <c r="AA379" s="329">
        <f>IF(AA219="kw",SUMPRODUCT(N221:N377,O221:O377,AA221:AA377),SUMPRODUCT(D221:D377,AA221:AA377))</f>
        <v>502.08117981179475</v>
      </c>
      <c r="AB379" s="329">
        <f>IF(AB219="kw",SUMPRODUCT(N221:N377,O221:O377,AB221:AB377),SUMPRODUCT(D221:D377,AB221:AB377))</f>
        <v>0</v>
      </c>
      <c r="AC379" s="329">
        <f>IF(AC219="kw",SUMPRODUCT(N221:N377,O221:O377,AC221:AC377),SUMPRODUCT(D221:D377,AC221:AC377))</f>
        <v>0</v>
      </c>
      <c r="AD379" s="329">
        <f>IF(AD219="kw",SUMPRODUCT(N221:N377,O221:O377,AD221:AD377),SUMPRODUCT(D221:D377,AD221:AD377))</f>
        <v>0</v>
      </c>
      <c r="AE379" s="329">
        <f>IF(AE219="kw",SUMPRODUCT(N221:N377,O221:O377,AE221:AE377),SUMPRODUCT(D221:D377,AE221:AE377))</f>
        <v>0</v>
      </c>
      <c r="AF379" s="329">
        <f>IF(AF219="kw",SUMPRODUCT(N221:N377,O221:O377,AF221:AF377),SUMPRODUCT(D221:D377,AF221:AF377))</f>
        <v>0</v>
      </c>
      <c r="AG379" s="329">
        <f>IF(AG219="kw",SUMPRODUCT(N221:N377,O221:O377,AG221:AG377),SUMPRODUCT(D221:D377,AG221:AG377))</f>
        <v>0</v>
      </c>
      <c r="AH379" s="329">
        <f>IF(AH219="kw",SUMPRODUCT(N221:N377,O221:O377,AH221:AH377),SUMPRODUCT(D221:D377,AH221:AH377))</f>
        <v>0</v>
      </c>
      <c r="AI379" s="329">
        <f>IF(AI219="kw",SUMPRODUCT(N221:N377,O221:O377,AI221:AI377),SUMPRODUCT(D221:D377,AI221:AI377))</f>
        <v>0</v>
      </c>
      <c r="AJ379" s="329">
        <f>IF(AJ219="kw",SUMPRODUCT(N221:N377,O221:O377,AJ221:AJ377),SUMPRODUCT(D221:D377,AJ221:AJ377))</f>
        <v>0</v>
      </c>
      <c r="AK379" s="329">
        <f>IF(AK219="kw",SUMPRODUCT(N221:N377,O221:O377,AK221:AK377),SUMPRODUCT(D221:D377,AK221:AK377))</f>
        <v>0</v>
      </c>
      <c r="AL379" s="329">
        <f>IF(AL219="kw",SUMPRODUCT(N221:N377,O221:O377,AL221:AL377),SUMPRODUCT(D221:D377,AL221:AL377))</f>
        <v>0</v>
      </c>
      <c r="AM379" s="330"/>
    </row>
    <row r="380" spans="1:42" ht="15.75">
      <c r="B380" s="391" t="s">
        <v>275</v>
      </c>
      <c r="C380" s="392"/>
      <c r="D380" s="392"/>
      <c r="E380" s="392"/>
      <c r="F380" s="392"/>
      <c r="G380" s="392"/>
      <c r="H380" s="392"/>
      <c r="I380" s="392"/>
      <c r="J380" s="392"/>
      <c r="K380" s="392"/>
      <c r="L380" s="392"/>
      <c r="M380" s="392"/>
      <c r="N380" s="392"/>
      <c r="O380" s="392"/>
      <c r="P380" s="392"/>
      <c r="Q380" s="392"/>
      <c r="R380" s="392"/>
      <c r="S380" s="392"/>
      <c r="T380" s="392"/>
      <c r="U380" s="392"/>
      <c r="V380" s="392"/>
      <c r="W380" s="392"/>
      <c r="X380" s="392"/>
      <c r="Y380" s="392">
        <f>HLOOKUP(Y218,'2. LRAMVA Threshold'!$B$42:$Q$53,8,FALSE)</f>
        <v>758767</v>
      </c>
      <c r="Z380" s="392">
        <f>HLOOKUP(Z218,'2. LRAMVA Threshold'!$B$42:$Q$53,8,FALSE)</f>
        <v>257680</v>
      </c>
      <c r="AA380" s="392">
        <f>HLOOKUP(AA218,'2. LRAMVA Threshold'!$B$42:$Q$53,8,FALSE)</f>
        <v>1715</v>
      </c>
      <c r="AB380" s="392">
        <f>HLOOKUP(AB218,'2. LRAMVA Threshold'!$B$42:$Q$53,8,FALSE)</f>
        <v>46</v>
      </c>
      <c r="AC380" s="392">
        <f>HLOOKUP(AC218,'2. LRAMVA Threshold'!$B$42:$Q$53,8,FALSE)</f>
        <v>51</v>
      </c>
      <c r="AD380" s="392">
        <f>HLOOKUP(AD218,'2. LRAMVA Threshold'!$B$42:$Q$53,8,FALSE)</f>
        <v>1570</v>
      </c>
      <c r="AE380" s="392">
        <f>HLOOKUP(AE218,'2. LRAMVA Threshold'!$B$42:$Q$53,8,FALSE)</f>
        <v>0</v>
      </c>
      <c r="AF380" s="392">
        <f>HLOOKUP(AF218,'2. LRAMVA Threshold'!$B$42:$Q$53,8,FALSE)</f>
        <v>0</v>
      </c>
      <c r="AG380" s="392">
        <f>HLOOKUP(AG218,'2. LRAMVA Threshold'!$B$42:$Q$53,8,FALSE)</f>
        <v>0</v>
      </c>
      <c r="AH380" s="392">
        <f>HLOOKUP(AH218,'2. LRAMVA Threshold'!$B$42:$Q$53,8,FALSE)</f>
        <v>0</v>
      </c>
      <c r="AI380" s="392">
        <f>HLOOKUP(AI218,'2. LRAMVA Threshold'!$B$42:$Q$53,8,FALSE)</f>
        <v>0</v>
      </c>
      <c r="AJ380" s="392">
        <f>HLOOKUP(AJ218,'2. LRAMVA Threshold'!$B$42:$Q$53,8,FALSE)</f>
        <v>0</v>
      </c>
      <c r="AK380" s="392">
        <f>HLOOKUP(AK218,'2. LRAMVA Threshold'!$B$42:$Q$53,8,FALSE)</f>
        <v>0</v>
      </c>
      <c r="AL380" s="392">
        <f>HLOOKUP(AL218,'2. LRAMVA Threshold'!$B$42:$Q$53,8,FALSE)</f>
        <v>0</v>
      </c>
      <c r="AM380" s="393"/>
    </row>
    <row r="381" spans="1:42">
      <c r="B381" s="394"/>
      <c r="C381" s="432"/>
      <c r="D381" s="433"/>
      <c r="E381" s="433"/>
      <c r="F381" s="433"/>
      <c r="G381" s="433"/>
      <c r="H381" s="433"/>
      <c r="I381" s="433"/>
      <c r="J381" s="433"/>
      <c r="K381" s="433"/>
      <c r="L381" s="433"/>
      <c r="M381" s="433"/>
      <c r="N381" s="433"/>
      <c r="O381" s="434"/>
      <c r="P381" s="433"/>
      <c r="Q381" s="433"/>
      <c r="R381" s="433"/>
      <c r="S381" s="435"/>
      <c r="T381" s="435"/>
      <c r="U381" s="435"/>
      <c r="V381" s="435"/>
      <c r="W381" s="433"/>
      <c r="X381" s="433"/>
      <c r="Y381" s="436"/>
      <c r="Z381" s="436"/>
      <c r="AA381" s="436"/>
      <c r="AB381" s="436"/>
      <c r="AC381" s="436"/>
      <c r="AD381" s="436"/>
      <c r="AE381" s="436"/>
      <c r="AF381" s="399"/>
      <c r="AG381" s="399"/>
      <c r="AH381" s="399"/>
      <c r="AI381" s="399"/>
      <c r="AJ381" s="399"/>
      <c r="AK381" s="399"/>
      <c r="AL381" s="399"/>
      <c r="AM381" s="400"/>
    </row>
    <row r="382" spans="1:42">
      <c r="B382" s="324" t="s">
        <v>276</v>
      </c>
      <c r="C382" s="338"/>
      <c r="D382" s="338"/>
      <c r="E382" s="376"/>
      <c r="F382" s="376"/>
      <c r="G382" s="376"/>
      <c r="H382" s="376"/>
      <c r="I382" s="376"/>
      <c r="J382" s="376"/>
      <c r="K382" s="376"/>
      <c r="L382" s="376"/>
      <c r="M382" s="376"/>
      <c r="N382" s="376"/>
      <c r="O382" s="291"/>
      <c r="P382" s="340"/>
      <c r="Q382" s="340"/>
      <c r="R382" s="340"/>
      <c r="S382" s="339"/>
      <c r="T382" s="339"/>
      <c r="U382" s="339"/>
      <c r="V382" s="339"/>
      <c r="W382" s="340"/>
      <c r="X382" s="340"/>
      <c r="Y382" s="341">
        <f>HLOOKUP(Y$35,'3.  Distribution Rates'!$C$122:$P$133,8,FALSE)</f>
        <v>6.7999999999999996E-3</v>
      </c>
      <c r="Z382" s="341">
        <f>HLOOKUP(Z$35,'3.  Distribution Rates'!$C$122:$P$133,8,FALSE)</f>
        <v>5.0000000000000001E-3</v>
      </c>
      <c r="AA382" s="341">
        <f>HLOOKUP(AA$35,'3.  Distribution Rates'!$C$122:$P$133,8,FALSE)</f>
        <v>1.5718000000000001</v>
      </c>
      <c r="AB382" s="341">
        <f>HLOOKUP(AB$35,'3.  Distribution Rates'!$C$122:$P$133,8,FALSE)</f>
        <v>5.8494000000000002</v>
      </c>
      <c r="AC382" s="341">
        <f>HLOOKUP(AC$35,'3.  Distribution Rates'!$C$122:$P$133,8,FALSE)</f>
        <v>11.3597</v>
      </c>
      <c r="AD382" s="341">
        <f>HLOOKUP(AD$35,'3.  Distribution Rates'!$C$122:$P$133,8,FALSE)</f>
        <v>1.9E-3</v>
      </c>
      <c r="AE382" s="341">
        <f>HLOOKUP(AE$35,'3.  Distribution Rates'!$C$122:$P$133,8,FALSE)</f>
        <v>0.2732</v>
      </c>
      <c r="AF382" s="341">
        <f>HLOOKUP(AF$35,'3.  Distribution Rates'!$C$122:$P$133,8,FALSE)</f>
        <v>0</v>
      </c>
      <c r="AG382" s="341">
        <f>HLOOKUP(AG$35,'3.  Distribution Rates'!$C$122:$P$133,8,FALSE)</f>
        <v>0</v>
      </c>
      <c r="AH382" s="341">
        <f>HLOOKUP(AH$35,'3.  Distribution Rates'!$C$122:$P$133,8,FALSE)</f>
        <v>0</v>
      </c>
      <c r="AI382" s="341">
        <f>HLOOKUP(AI$35,'3.  Distribution Rates'!$C$122:$P$133,8,FALSE)</f>
        <v>0</v>
      </c>
      <c r="AJ382" s="341">
        <f>HLOOKUP(AJ$35,'3.  Distribution Rates'!$C$122:$P$133,8,FALSE)</f>
        <v>0</v>
      </c>
      <c r="AK382" s="341">
        <f>HLOOKUP(AK$35,'3.  Distribution Rates'!$C$122:$P$133,8,FALSE)</f>
        <v>0</v>
      </c>
      <c r="AL382" s="341">
        <f>HLOOKUP(AL$35,'3.  Distribution Rates'!$C$122:$P$133,8,FALSE)</f>
        <v>0</v>
      </c>
      <c r="AM382" s="377"/>
      <c r="AN382" s="341"/>
      <c r="AO382" s="341"/>
      <c r="AP382" s="341"/>
    </row>
    <row r="383" spans="1:42">
      <c r="B383" s="324" t="s">
        <v>277</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LRAM'!Y139*Y382</f>
        <v>1506.3099368123544</v>
      </c>
      <c r="Z383" s="378">
        <f>'4.  2011-2014 LRAM'!Z139*Z382</f>
        <v>586.8037689427465</v>
      </c>
      <c r="AA383" s="378">
        <f>'4.  2011-2014 LRAM'!AA139*AA382</f>
        <v>281.86843545331203</v>
      </c>
      <c r="AB383" s="378">
        <f>'4.  2011-2014 LRAM'!AB139*AB382</f>
        <v>0</v>
      </c>
      <c r="AC383" s="378">
        <f>'4.  2011-2014 LRAM'!AC139*AC382</f>
        <v>0</v>
      </c>
      <c r="AD383" s="378">
        <f>'4.  2011-2014 LRAM'!AD139*AD382</f>
        <v>0</v>
      </c>
      <c r="AE383" s="378">
        <f>'4.  2011-2014 LRAM'!AE139*AE382</f>
        <v>0</v>
      </c>
      <c r="AF383" s="378">
        <f>'4.  2011-2014 LRAM'!AF139*AF382</f>
        <v>0</v>
      </c>
      <c r="AG383" s="378">
        <f>'4.  2011-2014 LRAM'!AG139*AG382</f>
        <v>0</v>
      </c>
      <c r="AH383" s="378">
        <f>'4.  2011-2014 LRAM'!AH139*AH382</f>
        <v>0</v>
      </c>
      <c r="AI383" s="378">
        <f>'4.  2011-2014 LRAM'!AI139*AI382</f>
        <v>0</v>
      </c>
      <c r="AJ383" s="378">
        <f>'4.  2011-2014 LRAM'!AJ139*AJ382</f>
        <v>0</v>
      </c>
      <c r="AK383" s="378">
        <f>'4.  2011-2014 LRAM'!AK139*AK382</f>
        <v>0</v>
      </c>
      <c r="AL383" s="378">
        <f>'4.  2011-2014 LRAM'!AL139*AL382</f>
        <v>0</v>
      </c>
      <c r="AM383" s="629">
        <f>SUM(Y383:AL383)</f>
        <v>2374.9821412084129</v>
      </c>
    </row>
    <row r="384" spans="1:42">
      <c r="B384" s="324" t="s">
        <v>278</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LRAM'!Y268*Y382</f>
        <v>963.41142391639926</v>
      </c>
      <c r="Z384" s="378">
        <f>'4.  2011-2014 LRAM'!Z268*Z382</f>
        <v>2173.5833851507914</v>
      </c>
      <c r="AA384" s="378">
        <f>'4.  2011-2014 LRAM'!AA268*AA382</f>
        <v>1853.939981352559</v>
      </c>
      <c r="AB384" s="378">
        <f>'4.  2011-2014 LRAM'!AB268*AB382</f>
        <v>0</v>
      </c>
      <c r="AC384" s="378">
        <f>'4.  2011-2014 LRAM'!AC268*AC382</f>
        <v>0</v>
      </c>
      <c r="AD384" s="378">
        <f>'4.  2011-2014 LRAM'!AD268*AD382</f>
        <v>0</v>
      </c>
      <c r="AE384" s="378">
        <f>'4.  2011-2014 LRAM'!AE268*AE382</f>
        <v>0</v>
      </c>
      <c r="AF384" s="378">
        <f>'4.  2011-2014 LRAM'!AF268*AF382</f>
        <v>0</v>
      </c>
      <c r="AG384" s="378">
        <f>'4.  2011-2014 LRAM'!AG268*AG382</f>
        <v>0</v>
      </c>
      <c r="AH384" s="378">
        <f>'4.  2011-2014 LRAM'!AH268*AH382</f>
        <v>0</v>
      </c>
      <c r="AI384" s="378">
        <f>'4.  2011-2014 LRAM'!AI268*AI382</f>
        <v>0</v>
      </c>
      <c r="AJ384" s="378">
        <f>'4.  2011-2014 LRAM'!AJ268*AJ382</f>
        <v>0</v>
      </c>
      <c r="AK384" s="378">
        <f>'4.  2011-2014 LRAM'!AK268*AK382</f>
        <v>0</v>
      </c>
      <c r="AL384" s="378">
        <f>'4.  2011-2014 LRAM'!AL268*AL382</f>
        <v>0</v>
      </c>
      <c r="AM384" s="629">
        <f>SUM(Y384:AL384)</f>
        <v>4990.9347904197493</v>
      </c>
    </row>
    <row r="385" spans="2:39">
      <c r="B385" s="324" t="s">
        <v>279</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LRAM'!Y397*Y382</f>
        <v>1639.1395862476259</v>
      </c>
      <c r="Z385" s="378">
        <f>'4.  2011-2014 LRAM'!Z397*Z382</f>
        <v>708.64117609486107</v>
      </c>
      <c r="AA385" s="378">
        <f>'4.  2011-2014 LRAM'!AA397*AA382</f>
        <v>729.00261793591142</v>
      </c>
      <c r="AB385" s="378">
        <f>'4.  2011-2014 LRAM'!AB397*AB382</f>
        <v>0</v>
      </c>
      <c r="AC385" s="378">
        <f>'4.  2011-2014 LRAM'!AC397*AC382</f>
        <v>0</v>
      </c>
      <c r="AD385" s="378">
        <f>'4.  2011-2014 LRAM'!AD397*AD382</f>
        <v>0</v>
      </c>
      <c r="AE385" s="378">
        <f>'4.  2011-2014 LRAM'!AE397*AE382</f>
        <v>0</v>
      </c>
      <c r="AF385" s="378">
        <f>'4.  2011-2014 LRAM'!AF397*AF382</f>
        <v>0</v>
      </c>
      <c r="AG385" s="378">
        <f>'4.  2011-2014 LRAM'!AG397*AG382</f>
        <v>0</v>
      </c>
      <c r="AH385" s="378">
        <f>'4.  2011-2014 LRAM'!AH397*AH382</f>
        <v>0</v>
      </c>
      <c r="AI385" s="378">
        <f>'4.  2011-2014 LRAM'!AI397*AI382</f>
        <v>0</v>
      </c>
      <c r="AJ385" s="378">
        <f>'4.  2011-2014 LRAM'!AJ397*AJ382</f>
        <v>0</v>
      </c>
      <c r="AK385" s="378">
        <f>'4.  2011-2014 LRAM'!AK397*AK382</f>
        <v>0</v>
      </c>
      <c r="AL385" s="378">
        <f>'4.  2011-2014 LRAM'!AL397*AL382</f>
        <v>0</v>
      </c>
      <c r="AM385" s="629">
        <f>SUM(Y385:AL385)</f>
        <v>3076.7833802783985</v>
      </c>
    </row>
    <row r="386" spans="2:39">
      <c r="B386" s="324" t="s">
        <v>280</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'4.  2011-2014 LRAM'!Y527*Y382</f>
        <v>3213.1119044448224</v>
      </c>
      <c r="Z386" s="378">
        <f>'4.  2011-2014 LRAM'!Z527*Z382</f>
        <v>1422.5391071000004</v>
      </c>
      <c r="AA386" s="378">
        <f>'4.  2011-2014 LRAM'!AA527*AA382</f>
        <v>611.39653240865766</v>
      </c>
      <c r="AB386" s="378">
        <f>'4.  2011-2014 LRAM'!AB527*AB382</f>
        <v>0</v>
      </c>
      <c r="AC386" s="378">
        <f>'4.  2011-2014 LRAM'!AC527*AC382</f>
        <v>0</v>
      </c>
      <c r="AD386" s="378">
        <f>'4.  2011-2014 LRAM'!AD527*AD382</f>
        <v>0</v>
      </c>
      <c r="AE386" s="378">
        <f>'4.  2011-2014 LRAM'!AE527*AE382</f>
        <v>0</v>
      </c>
      <c r="AF386" s="378">
        <f>'4.  2011-2014 LRAM'!AF527*AF382</f>
        <v>0</v>
      </c>
      <c r="AG386" s="378">
        <f>'4.  2011-2014 LRAM'!AG527*AG382</f>
        <v>0</v>
      </c>
      <c r="AH386" s="378">
        <f>'4.  2011-2014 LRAM'!AH527*AH382</f>
        <v>0</v>
      </c>
      <c r="AI386" s="378">
        <f>'4.  2011-2014 LRAM'!AI527*AI382</f>
        <v>0</v>
      </c>
      <c r="AJ386" s="378">
        <f>'4.  2011-2014 LRAM'!AJ527*AJ382</f>
        <v>0</v>
      </c>
      <c r="AK386" s="378">
        <f>'4.  2011-2014 LRAM'!AK527*AK382</f>
        <v>0</v>
      </c>
      <c r="AL386" s="378">
        <f>'4.  2011-2014 LRAM'!AL527*AL382</f>
        <v>0</v>
      </c>
      <c r="AM386" s="629">
        <f t="shared" ref="AM386:AM388" si="1123">SUM(Y386:AL386)</f>
        <v>5247.0475439534803</v>
      </c>
    </row>
    <row r="387" spans="2:39">
      <c r="B387" s="324" t="s">
        <v>281</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 t="shared" ref="Y387:AL387" si="1124">Y208*Y382</f>
        <v>3855.8175999999999</v>
      </c>
      <c r="Z387" s="378">
        <f t="shared" si="1124"/>
        <v>2456.8000000000002</v>
      </c>
      <c r="AA387" s="378">
        <f t="shared" si="1124"/>
        <v>2878.2801600000003</v>
      </c>
      <c r="AB387" s="378">
        <f t="shared" si="1124"/>
        <v>0</v>
      </c>
      <c r="AC387" s="378">
        <f t="shared" si="1124"/>
        <v>0</v>
      </c>
      <c r="AD387" s="378">
        <f t="shared" si="1124"/>
        <v>0</v>
      </c>
      <c r="AE387" s="378">
        <f t="shared" si="1124"/>
        <v>0</v>
      </c>
      <c r="AF387" s="378">
        <f t="shared" si="1124"/>
        <v>0</v>
      </c>
      <c r="AG387" s="378">
        <f t="shared" si="1124"/>
        <v>0</v>
      </c>
      <c r="AH387" s="378">
        <f t="shared" si="1124"/>
        <v>0</v>
      </c>
      <c r="AI387" s="378">
        <f t="shared" si="1124"/>
        <v>0</v>
      </c>
      <c r="AJ387" s="378">
        <f t="shared" si="1124"/>
        <v>0</v>
      </c>
      <c r="AK387" s="378">
        <f t="shared" si="1124"/>
        <v>0</v>
      </c>
      <c r="AL387" s="378">
        <f t="shared" si="1124"/>
        <v>0</v>
      </c>
      <c r="AM387" s="629">
        <f t="shared" si="1123"/>
        <v>9190.8977599999998</v>
      </c>
    </row>
    <row r="388" spans="2:39">
      <c r="B388" s="324" t="s">
        <v>290</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Y379*Y382</f>
        <v>9467.1768635497428</v>
      </c>
      <c r="Z388" s="378">
        <f t="shared" ref="Z388:AL388" si="1125">Z379*Z382</f>
        <v>178.26091280010687</v>
      </c>
      <c r="AA388" s="378">
        <f t="shared" si="1125"/>
        <v>789.17119842817908</v>
      </c>
      <c r="AB388" s="378">
        <f t="shared" si="1125"/>
        <v>0</v>
      </c>
      <c r="AC388" s="378">
        <f t="shared" si="1125"/>
        <v>0</v>
      </c>
      <c r="AD388" s="378">
        <f t="shared" si="1125"/>
        <v>0</v>
      </c>
      <c r="AE388" s="378">
        <f t="shared" si="1125"/>
        <v>0</v>
      </c>
      <c r="AF388" s="378">
        <f t="shared" si="1125"/>
        <v>0</v>
      </c>
      <c r="AG388" s="378">
        <f t="shared" si="1125"/>
        <v>0</v>
      </c>
      <c r="AH388" s="378">
        <f t="shared" si="1125"/>
        <v>0</v>
      </c>
      <c r="AI388" s="378">
        <f t="shared" si="1125"/>
        <v>0</v>
      </c>
      <c r="AJ388" s="378">
        <f t="shared" si="1125"/>
        <v>0</v>
      </c>
      <c r="AK388" s="378">
        <f t="shared" si="1125"/>
        <v>0</v>
      </c>
      <c r="AL388" s="378">
        <f t="shared" si="1125"/>
        <v>0</v>
      </c>
      <c r="AM388" s="629">
        <f t="shared" si="1123"/>
        <v>10434.60897477803</v>
      </c>
    </row>
    <row r="389" spans="2:39" ht="15.75">
      <c r="B389" s="349" t="s">
        <v>282</v>
      </c>
      <c r="C389" s="345"/>
      <c r="D389" s="336"/>
      <c r="E389" s="334"/>
      <c r="F389" s="334"/>
      <c r="G389" s="334"/>
      <c r="H389" s="334"/>
      <c r="I389" s="334"/>
      <c r="J389" s="334"/>
      <c r="K389" s="334"/>
      <c r="L389" s="334"/>
      <c r="M389" s="334"/>
      <c r="N389" s="334"/>
      <c r="O389" s="300"/>
      <c r="P389" s="334"/>
      <c r="Q389" s="334"/>
      <c r="R389" s="334"/>
      <c r="S389" s="336"/>
      <c r="T389" s="336"/>
      <c r="U389" s="336"/>
      <c r="V389" s="336"/>
      <c r="W389" s="334"/>
      <c r="X389" s="334"/>
      <c r="Y389" s="346">
        <f>SUM(Y383:Y388)</f>
        <v>20644.967314970945</v>
      </c>
      <c r="Z389" s="346">
        <f t="shared" ref="Z389:AE389" si="1126">SUM(Z383:Z388)</f>
        <v>7526.6283500885065</v>
      </c>
      <c r="AA389" s="346">
        <f t="shared" si="1126"/>
        <v>7143.6589255786203</v>
      </c>
      <c r="AB389" s="346">
        <f t="shared" si="1126"/>
        <v>0</v>
      </c>
      <c r="AC389" s="346">
        <f t="shared" si="1126"/>
        <v>0</v>
      </c>
      <c r="AD389" s="346">
        <f t="shared" si="1126"/>
        <v>0</v>
      </c>
      <c r="AE389" s="346">
        <f t="shared" si="1126"/>
        <v>0</v>
      </c>
      <c r="AF389" s="346">
        <f>SUM(AF383:AF388)</f>
        <v>0</v>
      </c>
      <c r="AG389" s="346">
        <f t="shared" ref="AG389:AL389" si="1127">SUM(AG383:AG388)</f>
        <v>0</v>
      </c>
      <c r="AH389" s="346">
        <f t="shared" si="1127"/>
        <v>0</v>
      </c>
      <c r="AI389" s="346">
        <f t="shared" si="1127"/>
        <v>0</v>
      </c>
      <c r="AJ389" s="346">
        <f t="shared" si="1127"/>
        <v>0</v>
      </c>
      <c r="AK389" s="346">
        <f t="shared" si="1127"/>
        <v>0</v>
      </c>
      <c r="AL389" s="346">
        <f t="shared" si="1127"/>
        <v>0</v>
      </c>
      <c r="AM389" s="407">
        <f>SUM(AM383:AM388)</f>
        <v>35315.254590638069</v>
      </c>
    </row>
    <row r="390" spans="2:39" ht="15.75">
      <c r="B390" s="349" t="s">
        <v>283</v>
      </c>
      <c r="C390" s="345"/>
      <c r="D390" s="350"/>
      <c r="E390" s="334"/>
      <c r="F390" s="334"/>
      <c r="G390" s="334"/>
      <c r="H390" s="334"/>
      <c r="I390" s="334"/>
      <c r="J390" s="334"/>
      <c r="K390" s="334"/>
      <c r="L390" s="334"/>
      <c r="M390" s="334"/>
      <c r="N390" s="334"/>
      <c r="O390" s="300"/>
      <c r="P390" s="334"/>
      <c r="Q390" s="334"/>
      <c r="R390" s="334"/>
      <c r="S390" s="336"/>
      <c r="T390" s="336"/>
      <c r="U390" s="336"/>
      <c r="V390" s="336"/>
      <c r="W390" s="334"/>
      <c r="X390" s="334"/>
      <c r="Y390" s="347">
        <f>Y380*Y382</f>
        <v>5159.6156000000001</v>
      </c>
      <c r="Z390" s="347">
        <f t="shared" ref="Z390:AE390" si="1128">Z380*Z382</f>
        <v>1288.4000000000001</v>
      </c>
      <c r="AA390" s="347">
        <f t="shared" si="1128"/>
        <v>2695.6370000000002</v>
      </c>
      <c r="AB390" s="347">
        <f t="shared" si="1128"/>
        <v>269.07240000000002</v>
      </c>
      <c r="AC390" s="347">
        <f t="shared" si="1128"/>
        <v>579.34469999999999</v>
      </c>
      <c r="AD390" s="347">
        <f t="shared" si="1128"/>
        <v>2.9830000000000001</v>
      </c>
      <c r="AE390" s="347">
        <f t="shared" si="1128"/>
        <v>0</v>
      </c>
      <c r="AF390" s="347">
        <f>AF380*AF382</f>
        <v>0</v>
      </c>
      <c r="AG390" s="347">
        <f t="shared" ref="AG390:AL390" si="1129">AG380*AG382</f>
        <v>0</v>
      </c>
      <c r="AH390" s="347">
        <f t="shared" si="1129"/>
        <v>0</v>
      </c>
      <c r="AI390" s="347">
        <f t="shared" si="1129"/>
        <v>0</v>
      </c>
      <c r="AJ390" s="347">
        <f t="shared" si="1129"/>
        <v>0</v>
      </c>
      <c r="AK390" s="347">
        <f t="shared" si="1129"/>
        <v>0</v>
      </c>
      <c r="AL390" s="347">
        <f t="shared" si="1129"/>
        <v>0</v>
      </c>
      <c r="AM390" s="407">
        <f>SUM(Y390:AL390)</f>
        <v>9995.052700000002</v>
      </c>
    </row>
    <row r="391" spans="2:39" ht="15.75">
      <c r="B391" s="349" t="s">
        <v>284</v>
      </c>
      <c r="C391" s="345"/>
      <c r="D391" s="350"/>
      <c r="E391" s="334"/>
      <c r="F391" s="334"/>
      <c r="G391" s="334"/>
      <c r="H391" s="334"/>
      <c r="I391" s="334"/>
      <c r="J391" s="334"/>
      <c r="K391" s="334"/>
      <c r="L391" s="334"/>
      <c r="M391" s="334"/>
      <c r="N391" s="334"/>
      <c r="O391" s="300"/>
      <c r="P391" s="334"/>
      <c r="Q391" s="334"/>
      <c r="R391" s="334"/>
      <c r="S391" s="350"/>
      <c r="T391" s="350"/>
      <c r="U391" s="350"/>
      <c r="V391" s="350"/>
      <c r="W391" s="334"/>
      <c r="X391" s="334"/>
      <c r="Y391" s="351"/>
      <c r="Z391" s="351"/>
      <c r="AA391" s="351"/>
      <c r="AB391" s="351"/>
      <c r="AC391" s="351"/>
      <c r="AD391" s="351"/>
      <c r="AE391" s="351"/>
      <c r="AF391" s="351"/>
      <c r="AG391" s="351"/>
      <c r="AH391" s="351"/>
      <c r="AI391" s="351"/>
      <c r="AJ391" s="351"/>
      <c r="AK391" s="351"/>
      <c r="AL391" s="351"/>
      <c r="AM391" s="407">
        <f>AM389-AM390</f>
        <v>25320.201890638069</v>
      </c>
    </row>
    <row r="392" spans="2:39">
      <c r="B392" s="324"/>
      <c r="C392" s="350"/>
      <c r="D392" s="350"/>
      <c r="E392" s="334"/>
      <c r="F392" s="334"/>
      <c r="G392" s="334"/>
      <c r="H392" s="334"/>
      <c r="I392" s="334"/>
      <c r="J392" s="334"/>
      <c r="K392" s="334"/>
      <c r="L392" s="334"/>
      <c r="M392" s="334"/>
      <c r="N392" s="334"/>
      <c r="O392" s="300"/>
      <c r="P392" s="334"/>
      <c r="Q392" s="334"/>
      <c r="R392" s="334"/>
      <c r="S392" s="350"/>
      <c r="T392" s="345"/>
      <c r="U392" s="350"/>
      <c r="V392" s="350"/>
      <c r="W392" s="334"/>
      <c r="X392" s="334"/>
      <c r="Y392" s="352"/>
      <c r="Z392" s="352"/>
      <c r="AA392" s="352"/>
      <c r="AB392" s="352"/>
      <c r="AC392" s="352"/>
      <c r="AD392" s="352"/>
      <c r="AE392" s="352"/>
      <c r="AF392" s="352"/>
      <c r="AG392" s="352"/>
      <c r="AH392" s="352"/>
      <c r="AI392" s="352"/>
      <c r="AJ392" s="352"/>
      <c r="AK392" s="352"/>
      <c r="AL392" s="352"/>
      <c r="AM392" s="348"/>
    </row>
    <row r="393" spans="2:39">
      <c r="B393" s="439" t="s">
        <v>285</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SUMPRODUCT(E221:E377,Y221:Y377)</f>
        <v>1392201.8916984918</v>
      </c>
      <c r="Z393" s="291">
        <f>SUMPRODUCT(E221:E377,Z221:Z377)</f>
        <v>35648.593197741677</v>
      </c>
      <c r="AA393" s="291">
        <f t="shared" ref="AA393:AL393" si="1130">IF(AA219="kw",SUMPRODUCT($N$221:$N$377,$P$221:$P$377,AA221:AA377),SUMPRODUCT($E$221:$E$377,AA221:AA377))</f>
        <v>502.25876387663038</v>
      </c>
      <c r="AB393" s="291">
        <f t="shared" si="1130"/>
        <v>0</v>
      </c>
      <c r="AC393" s="291">
        <f t="shared" si="1130"/>
        <v>0</v>
      </c>
      <c r="AD393" s="291">
        <f t="shared" si="1130"/>
        <v>0</v>
      </c>
      <c r="AE393" s="291">
        <f t="shared" si="1130"/>
        <v>0</v>
      </c>
      <c r="AF393" s="291">
        <f t="shared" si="1130"/>
        <v>0</v>
      </c>
      <c r="AG393" s="291">
        <f t="shared" si="1130"/>
        <v>0</v>
      </c>
      <c r="AH393" s="291">
        <f t="shared" si="1130"/>
        <v>0</v>
      </c>
      <c r="AI393" s="291">
        <f t="shared" si="1130"/>
        <v>0</v>
      </c>
      <c r="AJ393" s="291">
        <f t="shared" si="1130"/>
        <v>0</v>
      </c>
      <c r="AK393" s="291">
        <f t="shared" si="1130"/>
        <v>0</v>
      </c>
      <c r="AL393" s="291">
        <f t="shared" si="1130"/>
        <v>0</v>
      </c>
      <c r="AM393" s="348"/>
    </row>
    <row r="394" spans="2:39">
      <c r="B394" s="439" t="s">
        <v>286</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SUMPRODUCT(F221:F377,Y221:Y377)</f>
        <v>1392171.8916984918</v>
      </c>
      <c r="Z394" s="291">
        <f>SUMPRODUCT(F221:F377,Z221:Z377)</f>
        <v>35707.479242504414</v>
      </c>
      <c r="AA394" s="291">
        <f t="shared" ref="AA394:AL394" si="1131">IF(AA219="kw",SUMPRODUCT($N$221:$N$377,$Q$221:$Q$377,AA221:AA377),SUMPRODUCT($F$221:$F$377,AA221:AA377))</f>
        <v>502.08080388466124</v>
      </c>
      <c r="AB394" s="291">
        <f t="shared" si="1131"/>
        <v>0</v>
      </c>
      <c r="AC394" s="291">
        <f t="shared" si="1131"/>
        <v>0</v>
      </c>
      <c r="AD394" s="291">
        <f t="shared" si="1131"/>
        <v>0</v>
      </c>
      <c r="AE394" s="291">
        <f t="shared" si="1131"/>
        <v>0</v>
      </c>
      <c r="AF394" s="291">
        <f t="shared" si="1131"/>
        <v>0</v>
      </c>
      <c r="AG394" s="291">
        <f t="shared" si="1131"/>
        <v>0</v>
      </c>
      <c r="AH394" s="291">
        <f t="shared" si="1131"/>
        <v>0</v>
      </c>
      <c r="AI394" s="291">
        <f t="shared" si="1131"/>
        <v>0</v>
      </c>
      <c r="AJ394" s="291">
        <f t="shared" si="1131"/>
        <v>0</v>
      </c>
      <c r="AK394" s="291">
        <f t="shared" si="1131"/>
        <v>0</v>
      </c>
      <c r="AL394" s="291">
        <f t="shared" si="1131"/>
        <v>0</v>
      </c>
      <c r="AM394" s="337"/>
    </row>
    <row r="395" spans="2:39">
      <c r="B395" s="439" t="s">
        <v>287</v>
      </c>
      <c r="C395" s="304"/>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SUMPRODUCT(G221:G377,Y221:Y377)</f>
        <v>1392171.8916984918</v>
      </c>
      <c r="Z395" s="291">
        <f>SUMPRODUCT(G221:G377,Z221:Z377)</f>
        <v>35703.88988022472</v>
      </c>
      <c r="AA395" s="291">
        <f t="shared" ref="AA395:AL395" si="1132">IF(AA219="kw",SUMPRODUCT($N$221:$N$377,$R$221:$R$377,AA221:AA377),SUMPRODUCT($G$221:$G$377,AA221:AA377))</f>
        <v>501.99308644453566</v>
      </c>
      <c r="AB395" s="291">
        <f t="shared" si="1132"/>
        <v>0</v>
      </c>
      <c r="AC395" s="291">
        <f t="shared" si="1132"/>
        <v>0</v>
      </c>
      <c r="AD395" s="291">
        <f t="shared" si="1132"/>
        <v>0</v>
      </c>
      <c r="AE395" s="291">
        <f t="shared" si="1132"/>
        <v>0</v>
      </c>
      <c r="AF395" s="291">
        <f t="shared" si="1132"/>
        <v>0</v>
      </c>
      <c r="AG395" s="291">
        <f t="shared" si="1132"/>
        <v>0</v>
      </c>
      <c r="AH395" s="291">
        <f t="shared" si="1132"/>
        <v>0</v>
      </c>
      <c r="AI395" s="291">
        <f t="shared" si="1132"/>
        <v>0</v>
      </c>
      <c r="AJ395" s="291">
        <f t="shared" si="1132"/>
        <v>0</v>
      </c>
      <c r="AK395" s="291">
        <f t="shared" si="1132"/>
        <v>0</v>
      </c>
      <c r="AL395" s="291">
        <f t="shared" si="1132"/>
        <v>0</v>
      </c>
      <c r="AM395" s="337"/>
    </row>
    <row r="396" spans="2:39">
      <c r="B396" s="440" t="s">
        <v>288</v>
      </c>
      <c r="C396" s="364"/>
      <c r="D396" s="384"/>
      <c r="E396" s="384"/>
      <c r="F396" s="384"/>
      <c r="G396" s="384"/>
      <c r="H396" s="384"/>
      <c r="I396" s="384"/>
      <c r="J396" s="384"/>
      <c r="K396" s="384"/>
      <c r="L396" s="384"/>
      <c r="M396" s="384"/>
      <c r="N396" s="384"/>
      <c r="O396" s="383"/>
      <c r="P396" s="384"/>
      <c r="Q396" s="384"/>
      <c r="R396" s="384"/>
      <c r="S396" s="364"/>
      <c r="T396" s="385"/>
      <c r="U396" s="385"/>
      <c r="V396" s="384"/>
      <c r="W396" s="384"/>
      <c r="X396" s="385"/>
      <c r="Y396" s="326">
        <f>SUMPRODUCT(H221:H377,Y221:Y377)</f>
        <v>1392171.8916984918</v>
      </c>
      <c r="Z396" s="326">
        <f>SUMPRODUCT(H221:H377,Z221:Z377)</f>
        <v>35700.300517945019</v>
      </c>
      <c r="AA396" s="326">
        <f t="shared" ref="AA396:AL396" si="1133">IF(AA219="kw",SUMPRODUCT($N$221:$N$377,$S$221:$S$377,AA221:AA377),SUMPRODUCT($H$221:$H$377,AA221:AA377))</f>
        <v>501.90536900441009</v>
      </c>
      <c r="AB396" s="326">
        <f t="shared" si="1133"/>
        <v>0</v>
      </c>
      <c r="AC396" s="326">
        <f t="shared" si="1133"/>
        <v>0</v>
      </c>
      <c r="AD396" s="326">
        <f t="shared" si="1133"/>
        <v>0</v>
      </c>
      <c r="AE396" s="326">
        <f t="shared" si="1133"/>
        <v>0</v>
      </c>
      <c r="AF396" s="326">
        <f t="shared" si="1133"/>
        <v>0</v>
      </c>
      <c r="AG396" s="326">
        <f t="shared" si="1133"/>
        <v>0</v>
      </c>
      <c r="AH396" s="326">
        <f t="shared" si="1133"/>
        <v>0</v>
      </c>
      <c r="AI396" s="326">
        <f t="shared" si="1133"/>
        <v>0</v>
      </c>
      <c r="AJ396" s="326">
        <f t="shared" si="1133"/>
        <v>0</v>
      </c>
      <c r="AK396" s="326">
        <f t="shared" si="1133"/>
        <v>0</v>
      </c>
      <c r="AL396" s="326">
        <f t="shared" si="1133"/>
        <v>0</v>
      </c>
      <c r="AM396" s="386"/>
    </row>
    <row r="397" spans="2:39" ht="21" customHeight="1">
      <c r="B397" s="368" t="s">
        <v>582</v>
      </c>
      <c r="C397" s="387"/>
      <c r="D397" s="388"/>
      <c r="E397" s="388"/>
      <c r="F397" s="388"/>
      <c r="G397" s="388"/>
      <c r="H397" s="388"/>
      <c r="I397" s="388"/>
      <c r="J397" s="388"/>
      <c r="K397" s="388"/>
      <c r="L397" s="388"/>
      <c r="M397" s="388"/>
      <c r="N397" s="388"/>
      <c r="O397" s="388"/>
      <c r="P397" s="388"/>
      <c r="Q397" s="388"/>
      <c r="R397" s="388"/>
      <c r="S397" s="371"/>
      <c r="T397" s="372"/>
      <c r="U397" s="388"/>
      <c r="V397" s="388"/>
      <c r="W397" s="388"/>
      <c r="X397" s="388"/>
      <c r="Y397" s="409"/>
      <c r="Z397" s="409"/>
      <c r="AA397" s="409"/>
      <c r="AB397" s="409"/>
      <c r="AC397" s="409"/>
      <c r="AD397" s="409"/>
      <c r="AE397" s="409"/>
      <c r="AF397" s="409"/>
      <c r="AG397" s="409"/>
      <c r="AH397" s="409"/>
      <c r="AI397" s="409"/>
      <c r="AJ397" s="409"/>
      <c r="AK397" s="409"/>
      <c r="AL397" s="409"/>
      <c r="AM397" s="389"/>
    </row>
    <row r="400" spans="2:39" ht="15.75">
      <c r="B400" s="280" t="s">
        <v>291</v>
      </c>
      <c r="C400" s="281"/>
      <c r="D400" s="590" t="s">
        <v>526</v>
      </c>
      <c r="E400" s="253"/>
      <c r="F400" s="592"/>
      <c r="G400" s="253"/>
      <c r="H400" s="253"/>
      <c r="I400" s="253"/>
      <c r="J400" s="253"/>
      <c r="K400" s="253"/>
      <c r="L400" s="253"/>
      <c r="M400" s="253"/>
      <c r="N400" s="253"/>
      <c r="O400" s="281"/>
      <c r="P400" s="253"/>
      <c r="Q400" s="253"/>
      <c r="R400" s="253"/>
      <c r="S400" s="253"/>
      <c r="T400" s="253"/>
      <c r="U400" s="253"/>
      <c r="V400" s="253"/>
      <c r="W400" s="253"/>
      <c r="X400" s="253"/>
      <c r="Y400" s="270"/>
      <c r="Z400" s="267"/>
      <c r="AA400" s="267"/>
      <c r="AB400" s="267"/>
      <c r="AC400" s="267"/>
      <c r="AD400" s="267"/>
      <c r="AE400" s="267"/>
      <c r="AF400" s="267"/>
      <c r="AG400" s="267"/>
      <c r="AH400" s="267"/>
      <c r="AI400" s="267"/>
      <c r="AJ400" s="267"/>
      <c r="AK400" s="267"/>
      <c r="AL400" s="267"/>
      <c r="AM400" s="282"/>
    </row>
    <row r="401" spans="1:39" ht="33.75" customHeight="1">
      <c r="B401" s="957" t="s">
        <v>211</v>
      </c>
      <c r="C401" s="959" t="s">
        <v>33</v>
      </c>
      <c r="D401" s="284" t="s">
        <v>422</v>
      </c>
      <c r="E401" s="961" t="s">
        <v>209</v>
      </c>
      <c r="F401" s="962"/>
      <c r="G401" s="962"/>
      <c r="H401" s="962"/>
      <c r="I401" s="962"/>
      <c r="J401" s="962"/>
      <c r="K401" s="962"/>
      <c r="L401" s="962"/>
      <c r="M401" s="963"/>
      <c r="N401" s="964" t="s">
        <v>213</v>
      </c>
      <c r="O401" s="284" t="s">
        <v>423</v>
      </c>
      <c r="P401" s="961" t="s">
        <v>212</v>
      </c>
      <c r="Q401" s="962"/>
      <c r="R401" s="962"/>
      <c r="S401" s="962"/>
      <c r="T401" s="962"/>
      <c r="U401" s="962"/>
      <c r="V401" s="962"/>
      <c r="W401" s="962"/>
      <c r="X401" s="963"/>
      <c r="Y401" s="954" t="s">
        <v>243</v>
      </c>
      <c r="Z401" s="955"/>
      <c r="AA401" s="955"/>
      <c r="AB401" s="955"/>
      <c r="AC401" s="955"/>
      <c r="AD401" s="955"/>
      <c r="AE401" s="955"/>
      <c r="AF401" s="955"/>
      <c r="AG401" s="955"/>
      <c r="AH401" s="955"/>
      <c r="AI401" s="955"/>
      <c r="AJ401" s="955"/>
      <c r="AK401" s="955"/>
      <c r="AL401" s="955"/>
      <c r="AM401" s="956"/>
    </row>
    <row r="402" spans="1:39" ht="61.5" customHeight="1">
      <c r="B402" s="958"/>
      <c r="C402" s="960"/>
      <c r="D402" s="285">
        <v>2017</v>
      </c>
      <c r="E402" s="285">
        <v>2018</v>
      </c>
      <c r="F402" s="285">
        <v>2019</v>
      </c>
      <c r="G402" s="285">
        <v>2020</v>
      </c>
      <c r="H402" s="285">
        <v>2021</v>
      </c>
      <c r="I402" s="285">
        <v>2022</v>
      </c>
      <c r="J402" s="285">
        <v>2023</v>
      </c>
      <c r="K402" s="285">
        <v>2024</v>
      </c>
      <c r="L402" s="285">
        <v>2025</v>
      </c>
      <c r="M402" s="285">
        <v>2026</v>
      </c>
      <c r="N402" s="965"/>
      <c r="O402" s="285">
        <v>2017</v>
      </c>
      <c r="P402" s="285">
        <v>2018</v>
      </c>
      <c r="Q402" s="285">
        <v>2019</v>
      </c>
      <c r="R402" s="285">
        <v>2020</v>
      </c>
      <c r="S402" s="285">
        <v>2021</v>
      </c>
      <c r="T402" s="285">
        <v>2022</v>
      </c>
      <c r="U402" s="285">
        <v>2023</v>
      </c>
      <c r="V402" s="285">
        <v>2024</v>
      </c>
      <c r="W402" s="285">
        <v>2025</v>
      </c>
      <c r="X402" s="285">
        <v>2026</v>
      </c>
      <c r="Y402" s="285" t="str">
        <f>'1.  LRAMVA Summary'!D52</f>
        <v>Residential</v>
      </c>
      <c r="Z402" s="285" t="str">
        <f>'1.  LRAMVA Summary'!E52</f>
        <v>GS&lt;50 kW</v>
      </c>
      <c r="AA402" s="285" t="str">
        <f>'1.  LRAMVA Summary'!F52</f>
        <v>GS&gt;50 kW</v>
      </c>
      <c r="AB402" s="285" t="str">
        <f>'1.  LRAMVA Summary'!G52</f>
        <v>Sentinel Lighting</v>
      </c>
      <c r="AC402" s="285" t="str">
        <f>'1.  LRAMVA Summary'!H52</f>
        <v>Street Lighting</v>
      </c>
      <c r="AD402" s="285" t="str">
        <f>'1.  LRAMVA Summary'!I52</f>
        <v>USL</v>
      </c>
      <c r="AE402" s="285" t="str">
        <f>'1.  LRAMVA Summary'!J52</f>
        <v>Embedded</v>
      </c>
      <c r="AF402" s="285" t="str">
        <f>'1.  LRAMVA Summary'!K52</f>
        <v/>
      </c>
      <c r="AG402" s="285" t="str">
        <f>'1.  LRAMVA Summary'!L52</f>
        <v/>
      </c>
      <c r="AH402" s="285" t="str">
        <f>'1.  LRAMVA Summary'!M52</f>
        <v/>
      </c>
      <c r="AI402" s="285" t="str">
        <f>'1.  LRAMVA Summary'!N52</f>
        <v/>
      </c>
      <c r="AJ402" s="285" t="str">
        <f>'1.  LRAMVA Summary'!O52</f>
        <v/>
      </c>
      <c r="AK402" s="285" t="str">
        <f>'1.  LRAMVA Summary'!P52</f>
        <v/>
      </c>
      <c r="AL402" s="285" t="str">
        <f>'1.  LRAMVA Summary'!Q52</f>
        <v/>
      </c>
      <c r="AM402" s="287" t="str">
        <f>'1.  LRAMVA Summary'!R52</f>
        <v>Total</v>
      </c>
    </row>
    <row r="403" spans="1:39" ht="15.75" customHeight="1">
      <c r="A403" s="532"/>
      <c r="B403" s="524" t="s">
        <v>504</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t="str">
        <f>'1.  LRAMVA Summary'!D53</f>
        <v>kWh</v>
      </c>
      <c r="Z403" s="291" t="str">
        <f>'1.  LRAMVA Summary'!E53</f>
        <v>kWh</v>
      </c>
      <c r="AA403" s="291" t="str">
        <f>'1.  LRAMVA Summary'!F53</f>
        <v>kW</v>
      </c>
      <c r="AB403" s="291" t="str">
        <f>'1.  LRAMVA Summary'!G53</f>
        <v>kW</v>
      </c>
      <c r="AC403" s="291" t="str">
        <f>'1.  LRAMVA Summary'!H53</f>
        <v>kW</v>
      </c>
      <c r="AD403" s="291" t="str">
        <f>'1.  LRAMVA Summary'!I53</f>
        <v>kWh</v>
      </c>
      <c r="AE403" s="291" t="str">
        <f>'1.  LRAMVA Summary'!J53</f>
        <v>kW</v>
      </c>
      <c r="AF403" s="291">
        <f>'1.  LRAMVA Summary'!K53</f>
        <v>0</v>
      </c>
      <c r="AG403" s="291">
        <f>'1.  LRAMVA Summary'!L53</f>
        <v>0</v>
      </c>
      <c r="AH403" s="291">
        <f>'1.  LRAMVA Summary'!M53</f>
        <v>0</v>
      </c>
      <c r="AI403" s="291">
        <f>'1.  LRAMVA Summary'!N53</f>
        <v>0</v>
      </c>
      <c r="AJ403" s="291">
        <f>'1.  LRAMVA Summary'!O53</f>
        <v>0</v>
      </c>
      <c r="AK403" s="291">
        <f>'1.  LRAMVA Summary'!P53</f>
        <v>0</v>
      </c>
      <c r="AL403" s="291">
        <f>'1.  LRAMVA Summary'!Q53</f>
        <v>0</v>
      </c>
      <c r="AM403" s="292"/>
    </row>
    <row r="404" spans="1:39" ht="15.75" outlineLevel="1">
      <c r="A404" s="532"/>
      <c r="B404" s="504" t="s">
        <v>497</v>
      </c>
      <c r="C404" s="289"/>
      <c r="D404" s="289"/>
      <c r="E404" s="289"/>
      <c r="F404" s="289"/>
      <c r="G404" s="289"/>
      <c r="H404" s="289"/>
      <c r="I404" s="289"/>
      <c r="J404" s="289"/>
      <c r="K404" s="289"/>
      <c r="L404" s="289"/>
      <c r="M404" s="289"/>
      <c r="N404" s="290"/>
      <c r="O404" s="289"/>
      <c r="P404" s="289"/>
      <c r="Q404" s="289"/>
      <c r="R404" s="289"/>
      <c r="S404" s="289"/>
      <c r="T404" s="289"/>
      <c r="U404" s="289"/>
      <c r="V404" s="289"/>
      <c r="W404" s="289"/>
      <c r="X404" s="289"/>
      <c r="Y404" s="291"/>
      <c r="Z404" s="291"/>
      <c r="AA404" s="291"/>
      <c r="AB404" s="291"/>
      <c r="AC404" s="291"/>
      <c r="AD404" s="291"/>
      <c r="AE404" s="291"/>
      <c r="AF404" s="291"/>
      <c r="AG404" s="291"/>
      <c r="AH404" s="291"/>
      <c r="AI404" s="291"/>
      <c r="AJ404" s="291"/>
      <c r="AK404" s="291"/>
      <c r="AL404" s="291"/>
      <c r="AM404" s="292"/>
    </row>
    <row r="405" spans="1:39" outlineLevel="1">
      <c r="A405" s="532">
        <v>1</v>
      </c>
      <c r="B405" s="428" t="s">
        <v>95</v>
      </c>
      <c r="C405" s="291" t="s">
        <v>25</v>
      </c>
      <c r="D405" s="295"/>
      <c r="E405" s="295"/>
      <c r="F405" s="295"/>
      <c r="G405" s="295"/>
      <c r="H405" s="295"/>
      <c r="I405" s="295"/>
      <c r="J405" s="295"/>
      <c r="K405" s="295"/>
      <c r="L405" s="295"/>
      <c r="M405" s="295"/>
      <c r="N405" s="291"/>
      <c r="O405" s="295"/>
      <c r="P405" s="295"/>
      <c r="Q405" s="295"/>
      <c r="R405" s="295"/>
      <c r="S405" s="295"/>
      <c r="T405" s="295"/>
      <c r="U405" s="295"/>
      <c r="V405" s="295"/>
      <c r="W405" s="295"/>
      <c r="X405" s="295"/>
      <c r="Y405" s="410"/>
      <c r="Z405" s="410"/>
      <c r="AA405" s="410"/>
      <c r="AB405" s="410"/>
      <c r="AC405" s="410"/>
      <c r="AD405" s="410"/>
      <c r="AE405" s="410"/>
      <c r="AF405" s="410"/>
      <c r="AG405" s="410"/>
      <c r="AH405" s="410"/>
      <c r="AI405" s="410"/>
      <c r="AJ405" s="410"/>
      <c r="AK405" s="410"/>
      <c r="AL405" s="410"/>
      <c r="AM405" s="296">
        <f>SUM(Y405:AL405)</f>
        <v>0</v>
      </c>
    </row>
    <row r="406" spans="1:39" outlineLevel="1">
      <c r="A406" s="532"/>
      <c r="B406" s="431" t="s">
        <v>308</v>
      </c>
      <c r="C406" s="291" t="s">
        <v>163</v>
      </c>
      <c r="D406" s="295"/>
      <c r="E406" s="295"/>
      <c r="F406" s="295"/>
      <c r="G406" s="295"/>
      <c r="H406" s="295"/>
      <c r="I406" s="295"/>
      <c r="J406" s="295"/>
      <c r="K406" s="295"/>
      <c r="L406" s="295"/>
      <c r="M406" s="295"/>
      <c r="N406" s="468"/>
      <c r="O406" s="295"/>
      <c r="P406" s="295"/>
      <c r="Q406" s="295"/>
      <c r="R406" s="295"/>
      <c r="S406" s="295"/>
      <c r="T406" s="295"/>
      <c r="U406" s="295"/>
      <c r="V406" s="295"/>
      <c r="W406" s="295"/>
      <c r="X406" s="295"/>
      <c r="Y406" s="411">
        <f>Y405</f>
        <v>0</v>
      </c>
      <c r="Z406" s="411">
        <f t="shared" ref="Z406" si="1134">Z405</f>
        <v>0</v>
      </c>
      <c r="AA406" s="411">
        <f t="shared" ref="AA406" si="1135">AA405</f>
        <v>0</v>
      </c>
      <c r="AB406" s="411">
        <f t="shared" ref="AB406" si="1136">AB405</f>
        <v>0</v>
      </c>
      <c r="AC406" s="411">
        <f t="shared" ref="AC406" si="1137">AC405</f>
        <v>0</v>
      </c>
      <c r="AD406" s="411">
        <f t="shared" ref="AD406" si="1138">AD405</f>
        <v>0</v>
      </c>
      <c r="AE406" s="411">
        <f t="shared" ref="AE406" si="1139">AE405</f>
        <v>0</v>
      </c>
      <c r="AF406" s="411">
        <f t="shared" ref="AF406" si="1140">AF405</f>
        <v>0</v>
      </c>
      <c r="AG406" s="411">
        <f t="shared" ref="AG406" si="1141">AG405</f>
        <v>0</v>
      </c>
      <c r="AH406" s="411">
        <f t="shared" ref="AH406" si="1142">AH405</f>
        <v>0</v>
      </c>
      <c r="AI406" s="411">
        <f t="shared" ref="AI406" si="1143">AI405</f>
        <v>0</v>
      </c>
      <c r="AJ406" s="411">
        <f t="shared" ref="AJ406" si="1144">AJ405</f>
        <v>0</v>
      </c>
      <c r="AK406" s="411">
        <f t="shared" ref="AK406" si="1145">AK405</f>
        <v>0</v>
      </c>
      <c r="AL406" s="411">
        <f t="shared" ref="AL406" si="1146">AL405</f>
        <v>0</v>
      </c>
      <c r="AM406" s="297"/>
    </row>
    <row r="407" spans="1:39" ht="15.75" outlineLevel="1">
      <c r="A407" s="532"/>
      <c r="B407" s="525"/>
      <c r="C407" s="299"/>
      <c r="D407" s="299"/>
      <c r="E407" s="299"/>
      <c r="F407" s="299"/>
      <c r="G407" s="299"/>
      <c r="H407" s="299"/>
      <c r="I407" s="299"/>
      <c r="J407" s="299"/>
      <c r="K407" s="299"/>
      <c r="L407" s="299"/>
      <c r="M407" s="299"/>
      <c r="N407" s="300"/>
      <c r="O407" s="299"/>
      <c r="P407" s="299"/>
      <c r="Q407" s="299"/>
      <c r="R407" s="299"/>
      <c r="S407" s="299"/>
      <c r="T407" s="299"/>
      <c r="U407" s="299"/>
      <c r="V407" s="299"/>
      <c r="W407" s="299"/>
      <c r="X407" s="299"/>
      <c r="Y407" s="412"/>
      <c r="Z407" s="413"/>
      <c r="AA407" s="413"/>
      <c r="AB407" s="413"/>
      <c r="AC407" s="413"/>
      <c r="AD407" s="413"/>
      <c r="AE407" s="413"/>
      <c r="AF407" s="413"/>
      <c r="AG407" s="413"/>
      <c r="AH407" s="413"/>
      <c r="AI407" s="413"/>
      <c r="AJ407" s="413"/>
      <c r="AK407" s="413"/>
      <c r="AL407" s="413"/>
      <c r="AM407" s="302"/>
    </row>
    <row r="408" spans="1:39" outlineLevel="1">
      <c r="A408" s="532">
        <v>2</v>
      </c>
      <c r="B408" s="428" t="s">
        <v>96</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10"/>
      <c r="Z408" s="410"/>
      <c r="AA408" s="410"/>
      <c r="AB408" s="410"/>
      <c r="AC408" s="410"/>
      <c r="AD408" s="410"/>
      <c r="AE408" s="410"/>
      <c r="AF408" s="410"/>
      <c r="AG408" s="410"/>
      <c r="AH408" s="410"/>
      <c r="AI408" s="410"/>
      <c r="AJ408" s="410"/>
      <c r="AK408" s="410"/>
      <c r="AL408" s="410"/>
      <c r="AM408" s="296">
        <f>SUM(Y408:AL408)</f>
        <v>0</v>
      </c>
    </row>
    <row r="409" spans="1:39" outlineLevel="1">
      <c r="A409" s="532"/>
      <c r="B409" s="431" t="s">
        <v>308</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 t="shared" ref="Z409" si="1147">Z408</f>
        <v>0</v>
      </c>
      <c r="AA409" s="411">
        <f t="shared" ref="AA409" si="1148">AA408</f>
        <v>0</v>
      </c>
      <c r="AB409" s="411">
        <f t="shared" ref="AB409" si="1149">AB408</f>
        <v>0</v>
      </c>
      <c r="AC409" s="411">
        <f t="shared" ref="AC409" si="1150">AC408</f>
        <v>0</v>
      </c>
      <c r="AD409" s="411">
        <f t="shared" ref="AD409" si="1151">AD408</f>
        <v>0</v>
      </c>
      <c r="AE409" s="411">
        <f t="shared" ref="AE409" si="1152">AE408</f>
        <v>0</v>
      </c>
      <c r="AF409" s="411">
        <f t="shared" ref="AF409" si="1153">AF408</f>
        <v>0</v>
      </c>
      <c r="AG409" s="411">
        <f t="shared" ref="AG409" si="1154">AG408</f>
        <v>0</v>
      </c>
      <c r="AH409" s="411">
        <f t="shared" ref="AH409" si="1155">AH408</f>
        <v>0</v>
      </c>
      <c r="AI409" s="411">
        <f t="shared" ref="AI409" si="1156">AI408</f>
        <v>0</v>
      </c>
      <c r="AJ409" s="411">
        <f t="shared" ref="AJ409" si="1157">AJ408</f>
        <v>0</v>
      </c>
      <c r="AK409" s="411">
        <f t="shared" ref="AK409" si="1158">AK408</f>
        <v>0</v>
      </c>
      <c r="AL409" s="411">
        <f t="shared" ref="AL409" si="1159">AL408</f>
        <v>0</v>
      </c>
      <c r="AM409" s="297"/>
    </row>
    <row r="410" spans="1:39" ht="15.75" outlineLevel="1">
      <c r="A410" s="532"/>
      <c r="B410" s="525"/>
      <c r="C410" s="299"/>
      <c r="D410" s="304"/>
      <c r="E410" s="304"/>
      <c r="F410" s="304"/>
      <c r="G410" s="304"/>
      <c r="H410" s="304"/>
      <c r="I410" s="304"/>
      <c r="J410" s="304"/>
      <c r="K410" s="304"/>
      <c r="L410" s="304"/>
      <c r="M410" s="304"/>
      <c r="N410" s="300"/>
      <c r="O410" s="304"/>
      <c r="P410" s="304"/>
      <c r="Q410" s="304"/>
      <c r="R410" s="304"/>
      <c r="S410" s="304"/>
      <c r="T410" s="304"/>
      <c r="U410" s="304"/>
      <c r="V410" s="304"/>
      <c r="W410" s="304"/>
      <c r="X410" s="304"/>
      <c r="Y410" s="412"/>
      <c r="Z410" s="413"/>
      <c r="AA410" s="413"/>
      <c r="AB410" s="413"/>
      <c r="AC410" s="413"/>
      <c r="AD410" s="413"/>
      <c r="AE410" s="413"/>
      <c r="AF410" s="413"/>
      <c r="AG410" s="413"/>
      <c r="AH410" s="413"/>
      <c r="AI410" s="413"/>
      <c r="AJ410" s="413"/>
      <c r="AK410" s="413"/>
      <c r="AL410" s="413"/>
      <c r="AM410" s="302"/>
    </row>
    <row r="411" spans="1:39" outlineLevel="1">
      <c r="A411" s="532">
        <v>3</v>
      </c>
      <c r="B411" s="428" t="s">
        <v>97</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10"/>
      <c r="Z411" s="410"/>
      <c r="AA411" s="410"/>
      <c r="AB411" s="410"/>
      <c r="AC411" s="410"/>
      <c r="AD411" s="410"/>
      <c r="AE411" s="410"/>
      <c r="AF411" s="410"/>
      <c r="AG411" s="410"/>
      <c r="AH411" s="410"/>
      <c r="AI411" s="410"/>
      <c r="AJ411" s="410"/>
      <c r="AK411" s="410"/>
      <c r="AL411" s="410"/>
      <c r="AM411" s="296">
        <f>SUM(Y411:AL411)</f>
        <v>0</v>
      </c>
    </row>
    <row r="412" spans="1:39" outlineLevel="1">
      <c r="A412" s="532"/>
      <c r="B412" s="431" t="s">
        <v>308</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 t="shared" ref="Z412" si="1160">Z411</f>
        <v>0</v>
      </c>
      <c r="AA412" s="411">
        <f t="shared" ref="AA412" si="1161">AA411</f>
        <v>0</v>
      </c>
      <c r="AB412" s="411">
        <f t="shared" ref="AB412" si="1162">AB411</f>
        <v>0</v>
      </c>
      <c r="AC412" s="411">
        <f t="shared" ref="AC412" si="1163">AC411</f>
        <v>0</v>
      </c>
      <c r="AD412" s="411">
        <f t="shared" ref="AD412" si="1164">AD411</f>
        <v>0</v>
      </c>
      <c r="AE412" s="411">
        <f t="shared" ref="AE412" si="1165">AE411</f>
        <v>0</v>
      </c>
      <c r="AF412" s="411">
        <f t="shared" ref="AF412" si="1166">AF411</f>
        <v>0</v>
      </c>
      <c r="AG412" s="411">
        <f t="shared" ref="AG412" si="1167">AG411</f>
        <v>0</v>
      </c>
      <c r="AH412" s="411">
        <f t="shared" ref="AH412" si="1168">AH411</f>
        <v>0</v>
      </c>
      <c r="AI412" s="411">
        <f t="shared" ref="AI412" si="1169">AI411</f>
        <v>0</v>
      </c>
      <c r="AJ412" s="411">
        <f t="shared" ref="AJ412" si="1170">AJ411</f>
        <v>0</v>
      </c>
      <c r="AK412" s="411">
        <f t="shared" ref="AK412" si="1171">AK411</f>
        <v>0</v>
      </c>
      <c r="AL412" s="411">
        <f t="shared" ref="AL412" si="1172">AL411</f>
        <v>0</v>
      </c>
      <c r="AM412" s="297"/>
    </row>
    <row r="413" spans="1:39" outlineLevel="1">
      <c r="A413" s="532"/>
      <c r="B413" s="431"/>
      <c r="C413" s="305"/>
      <c r="D413" s="291"/>
      <c r="E413" s="291"/>
      <c r="F413" s="291"/>
      <c r="G413" s="291"/>
      <c r="H413" s="291"/>
      <c r="I413" s="291"/>
      <c r="J413" s="291"/>
      <c r="K413" s="291"/>
      <c r="L413" s="291"/>
      <c r="M413" s="291"/>
      <c r="N413" s="291"/>
      <c r="O413" s="291"/>
      <c r="P413" s="291"/>
      <c r="Q413" s="291"/>
      <c r="R413" s="291"/>
      <c r="S413" s="291"/>
      <c r="T413" s="291"/>
      <c r="U413" s="291"/>
      <c r="V413" s="291"/>
      <c r="W413" s="291"/>
      <c r="X413" s="291"/>
      <c r="Y413" s="412"/>
      <c r="Z413" s="412"/>
      <c r="AA413" s="412"/>
      <c r="AB413" s="412"/>
      <c r="AC413" s="412"/>
      <c r="AD413" s="412"/>
      <c r="AE413" s="412"/>
      <c r="AF413" s="412"/>
      <c r="AG413" s="412"/>
      <c r="AH413" s="412"/>
      <c r="AI413" s="412"/>
      <c r="AJ413" s="412"/>
      <c r="AK413" s="412"/>
      <c r="AL413" s="412"/>
      <c r="AM413" s="306"/>
    </row>
    <row r="414" spans="1:39" outlineLevel="1">
      <c r="A414" s="532">
        <v>4</v>
      </c>
      <c r="B414" s="520" t="s">
        <v>672</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10"/>
      <c r="Z414" s="410"/>
      <c r="AA414" s="410"/>
      <c r="AB414" s="410"/>
      <c r="AC414" s="410"/>
      <c r="AD414" s="410"/>
      <c r="AE414" s="410"/>
      <c r="AF414" s="410"/>
      <c r="AG414" s="410"/>
      <c r="AH414" s="410"/>
      <c r="AI414" s="410"/>
      <c r="AJ414" s="410"/>
      <c r="AK414" s="410"/>
      <c r="AL414" s="410"/>
      <c r="AM414" s="296">
        <f>SUM(Y414:AL414)</f>
        <v>0</v>
      </c>
    </row>
    <row r="415" spans="1:39" outlineLevel="1">
      <c r="A415" s="532"/>
      <c r="B415" s="431" t="s">
        <v>308</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 t="shared" ref="Z415" si="1173">Z414</f>
        <v>0</v>
      </c>
      <c r="AA415" s="411">
        <f t="shared" ref="AA415" si="1174">AA414</f>
        <v>0</v>
      </c>
      <c r="AB415" s="411">
        <f t="shared" ref="AB415" si="1175">AB414</f>
        <v>0</v>
      </c>
      <c r="AC415" s="411">
        <f t="shared" ref="AC415" si="1176">AC414</f>
        <v>0</v>
      </c>
      <c r="AD415" s="411">
        <f t="shared" ref="AD415" si="1177">AD414</f>
        <v>0</v>
      </c>
      <c r="AE415" s="411">
        <f t="shared" ref="AE415" si="1178">AE414</f>
        <v>0</v>
      </c>
      <c r="AF415" s="411">
        <f t="shared" ref="AF415" si="1179">AF414</f>
        <v>0</v>
      </c>
      <c r="AG415" s="411">
        <f t="shared" ref="AG415" si="1180">AG414</f>
        <v>0</v>
      </c>
      <c r="AH415" s="411">
        <f t="shared" ref="AH415" si="1181">AH414</f>
        <v>0</v>
      </c>
      <c r="AI415" s="411">
        <f t="shared" ref="AI415" si="1182">AI414</f>
        <v>0</v>
      </c>
      <c r="AJ415" s="411">
        <f t="shared" ref="AJ415" si="1183">AJ414</f>
        <v>0</v>
      </c>
      <c r="AK415" s="411">
        <f t="shared" ref="AK415" si="1184">AK414</f>
        <v>0</v>
      </c>
      <c r="AL415" s="411">
        <f t="shared" ref="AL415" si="1185">AL414</f>
        <v>0</v>
      </c>
      <c r="AM415" s="297"/>
    </row>
    <row r="416" spans="1:39" outlineLevel="1">
      <c r="A416" s="532"/>
      <c r="B416" s="431"/>
      <c r="C416" s="305"/>
      <c r="D416" s="304"/>
      <c r="E416" s="304"/>
      <c r="F416" s="304"/>
      <c r="G416" s="304"/>
      <c r="H416" s="304"/>
      <c r="I416" s="304"/>
      <c r="J416" s="304"/>
      <c r="K416" s="304"/>
      <c r="L416" s="304"/>
      <c r="M416" s="304"/>
      <c r="N416" s="291"/>
      <c r="O416" s="304"/>
      <c r="P416" s="304"/>
      <c r="Q416" s="304"/>
      <c r="R416" s="304"/>
      <c r="S416" s="304"/>
      <c r="T416" s="304"/>
      <c r="U416" s="304"/>
      <c r="V416" s="304"/>
      <c r="W416" s="304"/>
      <c r="X416" s="304"/>
      <c r="Y416" s="412"/>
      <c r="Z416" s="412"/>
      <c r="AA416" s="412"/>
      <c r="AB416" s="412"/>
      <c r="AC416" s="412"/>
      <c r="AD416" s="412"/>
      <c r="AE416" s="412"/>
      <c r="AF416" s="412"/>
      <c r="AG416" s="412"/>
      <c r="AH416" s="412"/>
      <c r="AI416" s="412"/>
      <c r="AJ416" s="412"/>
      <c r="AK416" s="412"/>
      <c r="AL416" s="412"/>
      <c r="AM416" s="306"/>
    </row>
    <row r="417" spans="1:39" ht="30" outlineLevel="1">
      <c r="A417" s="532">
        <v>5</v>
      </c>
      <c r="B417" s="428" t="s">
        <v>98</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10"/>
      <c r="Z417" s="410"/>
      <c r="AA417" s="410"/>
      <c r="AB417" s="410"/>
      <c r="AC417" s="410"/>
      <c r="AD417" s="410"/>
      <c r="AE417" s="410"/>
      <c r="AF417" s="410"/>
      <c r="AG417" s="410"/>
      <c r="AH417" s="410"/>
      <c r="AI417" s="410"/>
      <c r="AJ417" s="410"/>
      <c r="AK417" s="410"/>
      <c r="AL417" s="410"/>
      <c r="AM417" s="296">
        <f>SUM(Y417:AL417)</f>
        <v>0</v>
      </c>
    </row>
    <row r="418" spans="1:39" outlineLevel="1">
      <c r="A418" s="532"/>
      <c r="B418" s="431" t="s">
        <v>308</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 t="shared" ref="Z418" si="1186">Z417</f>
        <v>0</v>
      </c>
      <c r="AA418" s="411">
        <f t="shared" ref="AA418" si="1187">AA417</f>
        <v>0</v>
      </c>
      <c r="AB418" s="411">
        <f t="shared" ref="AB418" si="1188">AB417</f>
        <v>0</v>
      </c>
      <c r="AC418" s="411">
        <f t="shared" ref="AC418" si="1189">AC417</f>
        <v>0</v>
      </c>
      <c r="AD418" s="411">
        <f t="shared" ref="AD418" si="1190">AD417</f>
        <v>0</v>
      </c>
      <c r="AE418" s="411">
        <f t="shared" ref="AE418" si="1191">AE417</f>
        <v>0</v>
      </c>
      <c r="AF418" s="411">
        <f t="shared" ref="AF418" si="1192">AF417</f>
        <v>0</v>
      </c>
      <c r="AG418" s="411">
        <f t="shared" ref="AG418" si="1193">AG417</f>
        <v>0</v>
      </c>
      <c r="AH418" s="411">
        <f t="shared" ref="AH418" si="1194">AH417</f>
        <v>0</v>
      </c>
      <c r="AI418" s="411">
        <f t="shared" ref="AI418" si="1195">AI417</f>
        <v>0</v>
      </c>
      <c r="AJ418" s="411">
        <f t="shared" ref="AJ418" si="1196">AJ417</f>
        <v>0</v>
      </c>
      <c r="AK418" s="411">
        <f t="shared" ref="AK418" si="1197">AK417</f>
        <v>0</v>
      </c>
      <c r="AL418" s="411">
        <f t="shared" ref="AL418" si="1198">AL417</f>
        <v>0</v>
      </c>
      <c r="AM418" s="297"/>
    </row>
    <row r="419" spans="1:39" outlineLevel="1">
      <c r="A419" s="532"/>
      <c r="B419" s="431"/>
      <c r="C419" s="291"/>
      <c r="D419" s="291"/>
      <c r="E419" s="291"/>
      <c r="F419" s="291"/>
      <c r="G419" s="291"/>
      <c r="H419" s="291"/>
      <c r="I419" s="291"/>
      <c r="J419" s="291"/>
      <c r="K419" s="291"/>
      <c r="L419" s="291"/>
      <c r="M419" s="291"/>
      <c r="N419" s="291"/>
      <c r="O419" s="291"/>
      <c r="P419" s="291"/>
      <c r="Q419" s="291"/>
      <c r="R419" s="291"/>
      <c r="S419" s="291"/>
      <c r="T419" s="291"/>
      <c r="U419" s="291"/>
      <c r="V419" s="291"/>
      <c r="W419" s="291"/>
      <c r="X419" s="291"/>
      <c r="Y419" s="422"/>
      <c r="Z419" s="423"/>
      <c r="AA419" s="423"/>
      <c r="AB419" s="423"/>
      <c r="AC419" s="423"/>
      <c r="AD419" s="423"/>
      <c r="AE419" s="423"/>
      <c r="AF419" s="423"/>
      <c r="AG419" s="423"/>
      <c r="AH419" s="423"/>
      <c r="AI419" s="423"/>
      <c r="AJ419" s="423"/>
      <c r="AK419" s="423"/>
      <c r="AL419" s="423"/>
      <c r="AM419" s="297"/>
    </row>
    <row r="420" spans="1:39" ht="15.75" outlineLevel="1">
      <c r="A420" s="532"/>
      <c r="B420" s="514" t="s">
        <v>498</v>
      </c>
      <c r="C420" s="289"/>
      <c r="D420" s="289"/>
      <c r="E420" s="289"/>
      <c r="F420" s="289"/>
      <c r="G420" s="289"/>
      <c r="H420" s="289"/>
      <c r="I420" s="289"/>
      <c r="J420" s="289"/>
      <c r="K420" s="289"/>
      <c r="L420" s="289"/>
      <c r="M420" s="289"/>
      <c r="N420" s="290"/>
      <c r="O420" s="289"/>
      <c r="P420" s="289"/>
      <c r="Q420" s="289"/>
      <c r="R420" s="289"/>
      <c r="S420" s="289"/>
      <c r="T420" s="289"/>
      <c r="U420" s="289"/>
      <c r="V420" s="289"/>
      <c r="W420" s="289"/>
      <c r="X420" s="289"/>
      <c r="Y420" s="414"/>
      <c r="Z420" s="414"/>
      <c r="AA420" s="414"/>
      <c r="AB420" s="414"/>
      <c r="AC420" s="414"/>
      <c r="AD420" s="414"/>
      <c r="AE420" s="414"/>
      <c r="AF420" s="414"/>
      <c r="AG420" s="414"/>
      <c r="AH420" s="414"/>
      <c r="AI420" s="414"/>
      <c r="AJ420" s="414"/>
      <c r="AK420" s="414"/>
      <c r="AL420" s="414"/>
      <c r="AM420" s="292"/>
    </row>
    <row r="421" spans="1:39" outlineLevel="1">
      <c r="A421" s="532">
        <v>6</v>
      </c>
      <c r="B421" s="428" t="s">
        <v>99</v>
      </c>
      <c r="C421" s="291" t="s">
        <v>25</v>
      </c>
      <c r="D421" s="295"/>
      <c r="E421" s="295"/>
      <c r="F421" s="295"/>
      <c r="G421" s="295"/>
      <c r="H421" s="295"/>
      <c r="I421" s="295"/>
      <c r="J421" s="295"/>
      <c r="K421" s="295"/>
      <c r="L421" s="295"/>
      <c r="M421" s="295"/>
      <c r="N421" s="295">
        <v>12</v>
      </c>
      <c r="O421" s="295"/>
      <c r="P421" s="295"/>
      <c r="Q421" s="295"/>
      <c r="R421" s="295"/>
      <c r="S421" s="295"/>
      <c r="T421" s="295"/>
      <c r="U421" s="295"/>
      <c r="V421" s="295"/>
      <c r="W421" s="295"/>
      <c r="X421" s="295"/>
      <c r="Y421" s="415"/>
      <c r="Z421" s="410"/>
      <c r="AA421" s="410"/>
      <c r="AB421" s="410"/>
      <c r="AC421" s="410"/>
      <c r="AD421" s="410"/>
      <c r="AE421" s="410"/>
      <c r="AF421" s="415"/>
      <c r="AG421" s="415"/>
      <c r="AH421" s="415"/>
      <c r="AI421" s="415"/>
      <c r="AJ421" s="415"/>
      <c r="AK421" s="415"/>
      <c r="AL421" s="415"/>
      <c r="AM421" s="296">
        <f>SUM(Y421:AL421)</f>
        <v>0</v>
      </c>
    </row>
    <row r="422" spans="1:39" outlineLevel="1">
      <c r="A422" s="532"/>
      <c r="B422" s="431" t="s">
        <v>308</v>
      </c>
      <c r="C422" s="291" t="s">
        <v>163</v>
      </c>
      <c r="D422" s="295"/>
      <c r="E422" s="295"/>
      <c r="F422" s="295"/>
      <c r="G422" s="295"/>
      <c r="H422" s="295"/>
      <c r="I422" s="295"/>
      <c r="J422" s="295"/>
      <c r="K422" s="295"/>
      <c r="L422" s="295"/>
      <c r="M422" s="295"/>
      <c r="N422" s="295">
        <f>N421</f>
        <v>12</v>
      </c>
      <c r="O422" s="295"/>
      <c r="P422" s="295"/>
      <c r="Q422" s="295"/>
      <c r="R422" s="295"/>
      <c r="S422" s="295"/>
      <c r="T422" s="295"/>
      <c r="U422" s="295"/>
      <c r="V422" s="295"/>
      <c r="W422" s="295"/>
      <c r="X422" s="295"/>
      <c r="Y422" s="411">
        <f>Y421</f>
        <v>0</v>
      </c>
      <c r="Z422" s="411">
        <f t="shared" ref="Z422" si="1199">Z421</f>
        <v>0</v>
      </c>
      <c r="AA422" s="411">
        <f t="shared" ref="AA422" si="1200">AA421</f>
        <v>0</v>
      </c>
      <c r="AB422" s="411">
        <f t="shared" ref="AB422" si="1201">AB421</f>
        <v>0</v>
      </c>
      <c r="AC422" s="411">
        <f t="shared" ref="AC422" si="1202">AC421</f>
        <v>0</v>
      </c>
      <c r="AD422" s="411">
        <f t="shared" ref="AD422" si="1203">AD421</f>
        <v>0</v>
      </c>
      <c r="AE422" s="411">
        <f t="shared" ref="AE422" si="1204">AE421</f>
        <v>0</v>
      </c>
      <c r="AF422" s="411">
        <f t="shared" ref="AF422" si="1205">AF421</f>
        <v>0</v>
      </c>
      <c r="AG422" s="411">
        <f t="shared" ref="AG422" si="1206">AG421</f>
        <v>0</v>
      </c>
      <c r="AH422" s="411">
        <f t="shared" ref="AH422" si="1207">AH421</f>
        <v>0</v>
      </c>
      <c r="AI422" s="411">
        <f t="shared" ref="AI422" si="1208">AI421</f>
        <v>0</v>
      </c>
      <c r="AJ422" s="411">
        <f t="shared" ref="AJ422" si="1209">AJ421</f>
        <v>0</v>
      </c>
      <c r="AK422" s="411">
        <f t="shared" ref="AK422" si="1210">AK421</f>
        <v>0</v>
      </c>
      <c r="AL422" s="411">
        <f t="shared" ref="AL422" si="1211">AL421</f>
        <v>0</v>
      </c>
      <c r="AM422" s="311"/>
    </row>
    <row r="423" spans="1:39" outlineLevel="1">
      <c r="A423" s="532"/>
      <c r="B423" s="526"/>
      <c r="C423" s="312"/>
      <c r="D423" s="291"/>
      <c r="E423" s="291"/>
      <c r="F423" s="291"/>
      <c r="G423" s="291"/>
      <c r="H423" s="291"/>
      <c r="I423" s="291"/>
      <c r="J423" s="291"/>
      <c r="K423" s="291"/>
      <c r="L423" s="291"/>
      <c r="M423" s="291"/>
      <c r="N423" s="291"/>
      <c r="O423" s="291"/>
      <c r="P423" s="291"/>
      <c r="Q423" s="291"/>
      <c r="R423" s="291"/>
      <c r="S423" s="291"/>
      <c r="T423" s="291"/>
      <c r="U423" s="291"/>
      <c r="V423" s="291"/>
      <c r="W423" s="291"/>
      <c r="X423" s="291"/>
      <c r="Y423" s="416"/>
      <c r="Z423" s="416"/>
      <c r="AA423" s="416"/>
      <c r="AB423" s="416"/>
      <c r="AC423" s="416"/>
      <c r="AD423" s="416"/>
      <c r="AE423" s="416"/>
      <c r="AF423" s="416"/>
      <c r="AG423" s="416"/>
      <c r="AH423" s="416"/>
      <c r="AI423" s="416"/>
      <c r="AJ423" s="416"/>
      <c r="AK423" s="416"/>
      <c r="AL423" s="416"/>
      <c r="AM423" s="313"/>
    </row>
    <row r="424" spans="1:39" ht="30" outlineLevel="1">
      <c r="A424" s="532">
        <v>7</v>
      </c>
      <c r="B424" s="428" t="s">
        <v>100</v>
      </c>
      <c r="C424" s="291" t="s">
        <v>25</v>
      </c>
      <c r="D424" s="295"/>
      <c r="E424" s="295"/>
      <c r="F424" s="295"/>
      <c r="G424" s="295"/>
      <c r="H424" s="295"/>
      <c r="I424" s="295"/>
      <c r="J424" s="295"/>
      <c r="K424" s="295"/>
      <c r="L424" s="295"/>
      <c r="M424" s="295"/>
      <c r="N424" s="295">
        <v>12</v>
      </c>
      <c r="O424" s="295"/>
      <c r="P424" s="295"/>
      <c r="Q424" s="295"/>
      <c r="R424" s="295"/>
      <c r="S424" s="295"/>
      <c r="T424" s="295"/>
      <c r="U424" s="295"/>
      <c r="V424" s="295"/>
      <c r="W424" s="295"/>
      <c r="X424" s="295"/>
      <c r="Y424" s="415"/>
      <c r="Z424" s="410"/>
      <c r="AA424" s="410"/>
      <c r="AB424" s="410"/>
      <c r="AC424" s="410"/>
      <c r="AD424" s="410"/>
      <c r="AE424" s="410"/>
      <c r="AF424" s="415"/>
      <c r="AG424" s="415"/>
      <c r="AH424" s="415"/>
      <c r="AI424" s="415"/>
      <c r="AJ424" s="415"/>
      <c r="AK424" s="415"/>
      <c r="AL424" s="415"/>
      <c r="AM424" s="296">
        <f>SUM(Y424:AL424)</f>
        <v>0</v>
      </c>
    </row>
    <row r="425" spans="1:39" outlineLevel="1">
      <c r="A425" s="532"/>
      <c r="B425" s="431" t="s">
        <v>308</v>
      </c>
      <c r="C425" s="291" t="s">
        <v>163</v>
      </c>
      <c r="D425" s="295"/>
      <c r="E425" s="295"/>
      <c r="F425" s="295"/>
      <c r="G425" s="295"/>
      <c r="H425" s="295"/>
      <c r="I425" s="295"/>
      <c r="J425" s="295"/>
      <c r="K425" s="295"/>
      <c r="L425" s="295"/>
      <c r="M425" s="295"/>
      <c r="N425" s="295">
        <f>N424</f>
        <v>12</v>
      </c>
      <c r="O425" s="295"/>
      <c r="P425" s="295"/>
      <c r="Q425" s="295"/>
      <c r="R425" s="295"/>
      <c r="S425" s="295"/>
      <c r="T425" s="295"/>
      <c r="U425" s="295"/>
      <c r="V425" s="295"/>
      <c r="W425" s="295"/>
      <c r="X425" s="295"/>
      <c r="Y425" s="411">
        <f>Y424</f>
        <v>0</v>
      </c>
      <c r="Z425" s="411">
        <f t="shared" ref="Z425" si="1212">Z424</f>
        <v>0</v>
      </c>
      <c r="AA425" s="411">
        <f t="shared" ref="AA425" si="1213">AA424</f>
        <v>0</v>
      </c>
      <c r="AB425" s="411">
        <f t="shared" ref="AB425" si="1214">AB424</f>
        <v>0</v>
      </c>
      <c r="AC425" s="411">
        <f t="shared" ref="AC425" si="1215">AC424</f>
        <v>0</v>
      </c>
      <c r="AD425" s="411">
        <f t="shared" ref="AD425" si="1216">AD424</f>
        <v>0</v>
      </c>
      <c r="AE425" s="411">
        <f t="shared" ref="AE425" si="1217">AE424</f>
        <v>0</v>
      </c>
      <c r="AF425" s="411">
        <f t="shared" ref="AF425" si="1218">AF424</f>
        <v>0</v>
      </c>
      <c r="AG425" s="411">
        <f t="shared" ref="AG425" si="1219">AG424</f>
        <v>0</v>
      </c>
      <c r="AH425" s="411">
        <f t="shared" ref="AH425" si="1220">AH424</f>
        <v>0</v>
      </c>
      <c r="AI425" s="411">
        <f t="shared" ref="AI425" si="1221">AI424</f>
        <v>0</v>
      </c>
      <c r="AJ425" s="411">
        <f t="shared" ref="AJ425" si="1222">AJ424</f>
        <v>0</v>
      </c>
      <c r="AK425" s="411">
        <f t="shared" ref="AK425" si="1223">AK424</f>
        <v>0</v>
      </c>
      <c r="AL425" s="411">
        <f t="shared" ref="AL425" si="1224">AL424</f>
        <v>0</v>
      </c>
      <c r="AM425" s="311"/>
    </row>
    <row r="426" spans="1:39" outlineLevel="1">
      <c r="A426" s="532"/>
      <c r="B426" s="527"/>
      <c r="C426" s="312"/>
      <c r="D426" s="291"/>
      <c r="E426" s="291"/>
      <c r="F426" s="291"/>
      <c r="G426" s="291"/>
      <c r="H426" s="291"/>
      <c r="I426" s="291"/>
      <c r="J426" s="291"/>
      <c r="K426" s="291"/>
      <c r="L426" s="291"/>
      <c r="M426" s="291"/>
      <c r="N426" s="291"/>
      <c r="O426" s="291"/>
      <c r="P426" s="291"/>
      <c r="Q426" s="291"/>
      <c r="R426" s="291"/>
      <c r="S426" s="291"/>
      <c r="T426" s="291"/>
      <c r="U426" s="291"/>
      <c r="V426" s="291"/>
      <c r="W426" s="291"/>
      <c r="X426" s="291"/>
      <c r="Y426" s="416"/>
      <c r="Z426" s="417"/>
      <c r="AA426" s="416"/>
      <c r="AB426" s="416"/>
      <c r="AC426" s="416"/>
      <c r="AD426" s="416"/>
      <c r="AE426" s="416"/>
      <c r="AF426" s="416"/>
      <c r="AG426" s="416"/>
      <c r="AH426" s="416"/>
      <c r="AI426" s="416"/>
      <c r="AJ426" s="416"/>
      <c r="AK426" s="416"/>
      <c r="AL426" s="416"/>
      <c r="AM426" s="313"/>
    </row>
    <row r="427" spans="1:39" ht="30" outlineLevel="1">
      <c r="A427" s="532">
        <v>8</v>
      </c>
      <c r="B427" s="428" t="s">
        <v>101</v>
      </c>
      <c r="C427" s="291" t="s">
        <v>25</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5"/>
      <c r="Z427" s="410"/>
      <c r="AA427" s="410"/>
      <c r="AB427" s="410"/>
      <c r="AC427" s="410"/>
      <c r="AD427" s="410"/>
      <c r="AE427" s="410"/>
      <c r="AF427" s="415"/>
      <c r="AG427" s="415"/>
      <c r="AH427" s="415"/>
      <c r="AI427" s="415"/>
      <c r="AJ427" s="415"/>
      <c r="AK427" s="415"/>
      <c r="AL427" s="415"/>
      <c r="AM427" s="296">
        <f>SUM(Y427:AL427)</f>
        <v>0</v>
      </c>
    </row>
    <row r="428" spans="1:39" outlineLevel="1">
      <c r="A428" s="532"/>
      <c r="B428" s="431" t="s">
        <v>308</v>
      </c>
      <c r="C428" s="291" t="s">
        <v>163</v>
      </c>
      <c r="D428" s="295"/>
      <c r="E428" s="295"/>
      <c r="F428" s="295"/>
      <c r="G428" s="295"/>
      <c r="H428" s="295"/>
      <c r="I428" s="295"/>
      <c r="J428" s="295"/>
      <c r="K428" s="295"/>
      <c r="L428" s="295"/>
      <c r="M428" s="295"/>
      <c r="N428" s="295">
        <f>N427</f>
        <v>12</v>
      </c>
      <c r="O428" s="295"/>
      <c r="P428" s="295"/>
      <c r="Q428" s="295"/>
      <c r="R428" s="295"/>
      <c r="S428" s="295"/>
      <c r="T428" s="295"/>
      <c r="U428" s="295"/>
      <c r="V428" s="295"/>
      <c r="W428" s="295"/>
      <c r="X428" s="295"/>
      <c r="Y428" s="411">
        <f>Y427</f>
        <v>0</v>
      </c>
      <c r="Z428" s="411">
        <f t="shared" ref="Z428" si="1225">Z427</f>
        <v>0</v>
      </c>
      <c r="AA428" s="411">
        <f t="shared" ref="AA428" si="1226">AA427</f>
        <v>0</v>
      </c>
      <c r="AB428" s="411">
        <f t="shared" ref="AB428" si="1227">AB427</f>
        <v>0</v>
      </c>
      <c r="AC428" s="411">
        <f t="shared" ref="AC428" si="1228">AC427</f>
        <v>0</v>
      </c>
      <c r="AD428" s="411">
        <f t="shared" ref="AD428" si="1229">AD427</f>
        <v>0</v>
      </c>
      <c r="AE428" s="411">
        <f t="shared" ref="AE428" si="1230">AE427</f>
        <v>0</v>
      </c>
      <c r="AF428" s="411">
        <f t="shared" ref="AF428" si="1231">AF427</f>
        <v>0</v>
      </c>
      <c r="AG428" s="411">
        <f t="shared" ref="AG428" si="1232">AG427</f>
        <v>0</v>
      </c>
      <c r="AH428" s="411">
        <f t="shared" ref="AH428" si="1233">AH427</f>
        <v>0</v>
      </c>
      <c r="AI428" s="411">
        <f t="shared" ref="AI428" si="1234">AI427</f>
        <v>0</v>
      </c>
      <c r="AJ428" s="411">
        <f t="shared" ref="AJ428" si="1235">AJ427</f>
        <v>0</v>
      </c>
      <c r="AK428" s="411">
        <f t="shared" ref="AK428" si="1236">AK427</f>
        <v>0</v>
      </c>
      <c r="AL428" s="411">
        <f t="shared" ref="AL428" si="1237">AL427</f>
        <v>0</v>
      </c>
      <c r="AM428" s="311"/>
    </row>
    <row r="429" spans="1:39" outlineLevel="1">
      <c r="A429" s="532"/>
      <c r="B429" s="527"/>
      <c r="C429" s="312"/>
      <c r="D429" s="316"/>
      <c r="E429" s="316"/>
      <c r="F429" s="316"/>
      <c r="G429" s="316"/>
      <c r="H429" s="316"/>
      <c r="I429" s="316"/>
      <c r="J429" s="316"/>
      <c r="K429" s="316"/>
      <c r="L429" s="316"/>
      <c r="M429" s="316"/>
      <c r="N429" s="291"/>
      <c r="O429" s="316"/>
      <c r="P429" s="316"/>
      <c r="Q429" s="316"/>
      <c r="R429" s="316"/>
      <c r="S429" s="316"/>
      <c r="T429" s="316"/>
      <c r="U429" s="316"/>
      <c r="V429" s="316"/>
      <c r="W429" s="316"/>
      <c r="X429" s="316"/>
      <c r="Y429" s="416"/>
      <c r="Z429" s="417"/>
      <c r="AA429" s="416"/>
      <c r="AB429" s="416"/>
      <c r="AC429" s="416"/>
      <c r="AD429" s="416"/>
      <c r="AE429" s="416"/>
      <c r="AF429" s="416"/>
      <c r="AG429" s="416"/>
      <c r="AH429" s="416"/>
      <c r="AI429" s="416"/>
      <c r="AJ429" s="416"/>
      <c r="AK429" s="416"/>
      <c r="AL429" s="416"/>
      <c r="AM429" s="313"/>
    </row>
    <row r="430" spans="1:39" ht="30" outlineLevel="1">
      <c r="A430" s="532">
        <v>9</v>
      </c>
      <c r="B430" s="428" t="s">
        <v>102</v>
      </c>
      <c r="C430" s="291" t="s">
        <v>25</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5"/>
      <c r="Z430" s="410"/>
      <c r="AA430" s="410"/>
      <c r="AB430" s="410"/>
      <c r="AC430" s="410"/>
      <c r="AD430" s="410"/>
      <c r="AE430" s="410"/>
      <c r="AF430" s="415"/>
      <c r="AG430" s="415"/>
      <c r="AH430" s="415"/>
      <c r="AI430" s="415"/>
      <c r="AJ430" s="415"/>
      <c r="AK430" s="415"/>
      <c r="AL430" s="415"/>
      <c r="AM430" s="296">
        <f>SUM(Y430:AL430)</f>
        <v>0</v>
      </c>
    </row>
    <row r="431" spans="1:39" outlineLevel="1">
      <c r="A431" s="532"/>
      <c r="B431" s="431" t="s">
        <v>308</v>
      </c>
      <c r="C431" s="291" t="s">
        <v>163</v>
      </c>
      <c r="D431" s="295"/>
      <c r="E431" s="295"/>
      <c r="F431" s="295"/>
      <c r="G431" s="295"/>
      <c r="H431" s="295"/>
      <c r="I431" s="295"/>
      <c r="J431" s="295"/>
      <c r="K431" s="295"/>
      <c r="L431" s="295"/>
      <c r="M431" s="295"/>
      <c r="N431" s="295">
        <f>N430</f>
        <v>12</v>
      </c>
      <c r="O431" s="295"/>
      <c r="P431" s="295"/>
      <c r="Q431" s="295"/>
      <c r="R431" s="295"/>
      <c r="S431" s="295"/>
      <c r="T431" s="295"/>
      <c r="U431" s="295"/>
      <c r="V431" s="295"/>
      <c r="W431" s="295"/>
      <c r="X431" s="295"/>
      <c r="Y431" s="411">
        <f>Y430</f>
        <v>0</v>
      </c>
      <c r="Z431" s="411">
        <f t="shared" ref="Z431" si="1238">Z430</f>
        <v>0</v>
      </c>
      <c r="AA431" s="411">
        <f t="shared" ref="AA431" si="1239">AA430</f>
        <v>0</v>
      </c>
      <c r="AB431" s="411">
        <f t="shared" ref="AB431" si="1240">AB430</f>
        <v>0</v>
      </c>
      <c r="AC431" s="411">
        <f t="shared" ref="AC431" si="1241">AC430</f>
        <v>0</v>
      </c>
      <c r="AD431" s="411">
        <f t="shared" ref="AD431" si="1242">AD430</f>
        <v>0</v>
      </c>
      <c r="AE431" s="411">
        <f t="shared" ref="AE431" si="1243">AE430</f>
        <v>0</v>
      </c>
      <c r="AF431" s="411">
        <f t="shared" ref="AF431" si="1244">AF430</f>
        <v>0</v>
      </c>
      <c r="AG431" s="411">
        <f t="shared" ref="AG431" si="1245">AG430</f>
        <v>0</v>
      </c>
      <c r="AH431" s="411">
        <f t="shared" ref="AH431" si="1246">AH430</f>
        <v>0</v>
      </c>
      <c r="AI431" s="411">
        <f t="shared" ref="AI431" si="1247">AI430</f>
        <v>0</v>
      </c>
      <c r="AJ431" s="411">
        <f t="shared" ref="AJ431" si="1248">AJ430</f>
        <v>0</v>
      </c>
      <c r="AK431" s="411">
        <f t="shared" ref="AK431" si="1249">AK430</f>
        <v>0</v>
      </c>
      <c r="AL431" s="411">
        <f t="shared" ref="AL431" si="1250">AL430</f>
        <v>0</v>
      </c>
      <c r="AM431" s="311"/>
    </row>
    <row r="432" spans="1:39" outlineLevel="1">
      <c r="A432" s="532"/>
      <c r="B432" s="527"/>
      <c r="C432" s="312"/>
      <c r="D432" s="316"/>
      <c r="E432" s="316"/>
      <c r="F432" s="316"/>
      <c r="G432" s="316"/>
      <c r="H432" s="316"/>
      <c r="I432" s="316"/>
      <c r="J432" s="316"/>
      <c r="K432" s="316"/>
      <c r="L432" s="316"/>
      <c r="M432" s="316"/>
      <c r="N432" s="291"/>
      <c r="O432" s="316"/>
      <c r="P432" s="316"/>
      <c r="Q432" s="316"/>
      <c r="R432" s="316"/>
      <c r="S432" s="316"/>
      <c r="T432" s="316"/>
      <c r="U432" s="316"/>
      <c r="V432" s="316"/>
      <c r="W432" s="316"/>
      <c r="X432" s="316"/>
      <c r="Y432" s="416"/>
      <c r="Z432" s="416"/>
      <c r="AA432" s="416"/>
      <c r="AB432" s="416"/>
      <c r="AC432" s="416"/>
      <c r="AD432" s="416"/>
      <c r="AE432" s="416"/>
      <c r="AF432" s="416"/>
      <c r="AG432" s="416"/>
      <c r="AH432" s="416"/>
      <c r="AI432" s="416"/>
      <c r="AJ432" s="416"/>
      <c r="AK432" s="416"/>
      <c r="AL432" s="416"/>
      <c r="AM432" s="313"/>
    </row>
    <row r="433" spans="1:39" ht="30" outlineLevel="1">
      <c r="A433" s="532">
        <v>10</v>
      </c>
      <c r="B433" s="428" t="s">
        <v>103</v>
      </c>
      <c r="C433" s="291" t="s">
        <v>25</v>
      </c>
      <c r="D433" s="295"/>
      <c r="E433" s="295"/>
      <c r="F433" s="295"/>
      <c r="G433" s="295"/>
      <c r="H433" s="295"/>
      <c r="I433" s="295"/>
      <c r="J433" s="295"/>
      <c r="K433" s="295"/>
      <c r="L433" s="295"/>
      <c r="M433" s="295"/>
      <c r="N433" s="295">
        <v>3</v>
      </c>
      <c r="O433" s="295"/>
      <c r="P433" s="295"/>
      <c r="Q433" s="295"/>
      <c r="R433" s="295"/>
      <c r="S433" s="295"/>
      <c r="T433" s="295"/>
      <c r="U433" s="295"/>
      <c r="V433" s="295"/>
      <c r="W433" s="295"/>
      <c r="X433" s="295"/>
      <c r="Y433" s="415"/>
      <c r="Z433" s="410"/>
      <c r="AA433" s="410"/>
      <c r="AB433" s="410"/>
      <c r="AC433" s="410"/>
      <c r="AD433" s="410"/>
      <c r="AE433" s="410"/>
      <c r="AF433" s="415"/>
      <c r="AG433" s="415"/>
      <c r="AH433" s="415"/>
      <c r="AI433" s="415"/>
      <c r="AJ433" s="415"/>
      <c r="AK433" s="415"/>
      <c r="AL433" s="415"/>
      <c r="AM433" s="296">
        <f>SUM(Y433:AL433)</f>
        <v>0</v>
      </c>
    </row>
    <row r="434" spans="1:39" outlineLevel="1">
      <c r="A434" s="532"/>
      <c r="B434" s="431" t="s">
        <v>308</v>
      </c>
      <c r="C434" s="291" t="s">
        <v>163</v>
      </c>
      <c r="D434" s="295"/>
      <c r="E434" s="295"/>
      <c r="F434" s="295"/>
      <c r="G434" s="295"/>
      <c r="H434" s="295"/>
      <c r="I434" s="295"/>
      <c r="J434" s="295"/>
      <c r="K434" s="295"/>
      <c r="L434" s="295"/>
      <c r="M434" s="295"/>
      <c r="N434" s="295">
        <f>N433</f>
        <v>3</v>
      </c>
      <c r="O434" s="295"/>
      <c r="P434" s="295"/>
      <c r="Q434" s="295"/>
      <c r="R434" s="295"/>
      <c r="S434" s="295"/>
      <c r="T434" s="295"/>
      <c r="U434" s="295"/>
      <c r="V434" s="295"/>
      <c r="W434" s="295"/>
      <c r="X434" s="295"/>
      <c r="Y434" s="411">
        <f>Y433</f>
        <v>0</v>
      </c>
      <c r="Z434" s="411">
        <f t="shared" ref="Z434" si="1251">Z433</f>
        <v>0</v>
      </c>
      <c r="AA434" s="411">
        <f t="shared" ref="AA434" si="1252">AA433</f>
        <v>0</v>
      </c>
      <c r="AB434" s="411">
        <f t="shared" ref="AB434" si="1253">AB433</f>
        <v>0</v>
      </c>
      <c r="AC434" s="411">
        <f t="shared" ref="AC434" si="1254">AC433</f>
        <v>0</v>
      </c>
      <c r="AD434" s="411">
        <f t="shared" ref="AD434" si="1255">AD433</f>
        <v>0</v>
      </c>
      <c r="AE434" s="411">
        <f t="shared" ref="AE434" si="1256">AE433</f>
        <v>0</v>
      </c>
      <c r="AF434" s="411">
        <f t="shared" ref="AF434" si="1257">AF433</f>
        <v>0</v>
      </c>
      <c r="AG434" s="411">
        <f t="shared" ref="AG434" si="1258">AG433</f>
        <v>0</v>
      </c>
      <c r="AH434" s="411">
        <f t="shared" ref="AH434" si="1259">AH433</f>
        <v>0</v>
      </c>
      <c r="AI434" s="411">
        <f t="shared" ref="AI434" si="1260">AI433</f>
        <v>0</v>
      </c>
      <c r="AJ434" s="411">
        <f t="shared" ref="AJ434" si="1261">AJ433</f>
        <v>0</v>
      </c>
      <c r="AK434" s="411">
        <f t="shared" ref="AK434" si="1262">AK433</f>
        <v>0</v>
      </c>
      <c r="AL434" s="411">
        <f t="shared" ref="AL434" si="1263">AL433</f>
        <v>0</v>
      </c>
      <c r="AM434" s="311"/>
    </row>
    <row r="435" spans="1:39" outlineLevel="1">
      <c r="A435" s="532"/>
      <c r="B435" s="527"/>
      <c r="C435" s="312"/>
      <c r="D435" s="316"/>
      <c r="E435" s="316"/>
      <c r="F435" s="316"/>
      <c r="G435" s="316"/>
      <c r="H435" s="316"/>
      <c r="I435" s="316"/>
      <c r="J435" s="316"/>
      <c r="K435" s="316"/>
      <c r="L435" s="316"/>
      <c r="M435" s="316"/>
      <c r="N435" s="291"/>
      <c r="O435" s="316"/>
      <c r="P435" s="316"/>
      <c r="Q435" s="316"/>
      <c r="R435" s="316"/>
      <c r="S435" s="316"/>
      <c r="T435" s="316"/>
      <c r="U435" s="316"/>
      <c r="V435" s="316"/>
      <c r="W435" s="316"/>
      <c r="X435" s="316"/>
      <c r="Y435" s="416"/>
      <c r="Z435" s="417"/>
      <c r="AA435" s="416"/>
      <c r="AB435" s="416"/>
      <c r="AC435" s="416"/>
      <c r="AD435" s="416"/>
      <c r="AE435" s="416"/>
      <c r="AF435" s="416"/>
      <c r="AG435" s="416"/>
      <c r="AH435" s="416"/>
      <c r="AI435" s="416"/>
      <c r="AJ435" s="416"/>
      <c r="AK435" s="416"/>
      <c r="AL435" s="416"/>
      <c r="AM435" s="313"/>
    </row>
    <row r="436" spans="1:39" ht="15.75" outlineLevel="1">
      <c r="A436" s="532"/>
      <c r="B436" s="504" t="s">
        <v>10</v>
      </c>
      <c r="C436" s="289"/>
      <c r="D436" s="289"/>
      <c r="E436" s="289"/>
      <c r="F436" s="289"/>
      <c r="G436" s="289"/>
      <c r="H436" s="289"/>
      <c r="I436" s="289"/>
      <c r="J436" s="289"/>
      <c r="K436" s="289"/>
      <c r="L436" s="289"/>
      <c r="M436" s="289"/>
      <c r="N436" s="290"/>
      <c r="O436" s="289"/>
      <c r="P436" s="289"/>
      <c r="Q436" s="289"/>
      <c r="R436" s="289"/>
      <c r="S436" s="289"/>
      <c r="T436" s="289"/>
      <c r="U436" s="289"/>
      <c r="V436" s="289"/>
      <c r="W436" s="289"/>
      <c r="X436" s="289"/>
      <c r="Y436" s="414"/>
      <c r="Z436" s="414"/>
      <c r="AA436" s="414"/>
      <c r="AB436" s="414"/>
      <c r="AC436" s="414"/>
      <c r="AD436" s="414"/>
      <c r="AE436" s="414"/>
      <c r="AF436" s="414"/>
      <c r="AG436" s="414"/>
      <c r="AH436" s="414"/>
      <c r="AI436" s="414"/>
      <c r="AJ436" s="414"/>
      <c r="AK436" s="414"/>
      <c r="AL436" s="414"/>
      <c r="AM436" s="292"/>
    </row>
    <row r="437" spans="1:39" ht="30" outlineLevel="1">
      <c r="A437" s="532">
        <v>11</v>
      </c>
      <c r="B437" s="428" t="s">
        <v>104</v>
      </c>
      <c r="C437" s="291" t="s">
        <v>25</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26"/>
      <c r="Z437" s="410"/>
      <c r="AA437" s="410"/>
      <c r="AB437" s="410"/>
      <c r="AC437" s="410"/>
      <c r="AD437" s="410"/>
      <c r="AE437" s="410"/>
      <c r="AF437" s="415"/>
      <c r="AG437" s="415"/>
      <c r="AH437" s="415"/>
      <c r="AI437" s="415"/>
      <c r="AJ437" s="415"/>
      <c r="AK437" s="415"/>
      <c r="AL437" s="415"/>
      <c r="AM437" s="296">
        <f>SUM(Y437:AL437)</f>
        <v>0</v>
      </c>
    </row>
    <row r="438" spans="1:39" outlineLevel="1">
      <c r="A438" s="532"/>
      <c r="B438" s="431" t="s">
        <v>308</v>
      </c>
      <c r="C438" s="291" t="s">
        <v>163</v>
      </c>
      <c r="D438" s="295"/>
      <c r="E438" s="295"/>
      <c r="F438" s="295"/>
      <c r="G438" s="295"/>
      <c r="H438" s="295"/>
      <c r="I438" s="295"/>
      <c r="J438" s="295"/>
      <c r="K438" s="295"/>
      <c r="L438" s="295"/>
      <c r="M438" s="295"/>
      <c r="N438" s="295">
        <f>N437</f>
        <v>12</v>
      </c>
      <c r="O438" s="295"/>
      <c r="P438" s="295"/>
      <c r="Q438" s="295"/>
      <c r="R438" s="295"/>
      <c r="S438" s="295"/>
      <c r="T438" s="295"/>
      <c r="U438" s="295"/>
      <c r="V438" s="295"/>
      <c r="W438" s="295"/>
      <c r="X438" s="295"/>
      <c r="Y438" s="411">
        <f>Y437</f>
        <v>0</v>
      </c>
      <c r="Z438" s="411">
        <f t="shared" ref="Z438" si="1264">Z437</f>
        <v>0</v>
      </c>
      <c r="AA438" s="411">
        <f t="shared" ref="AA438" si="1265">AA437</f>
        <v>0</v>
      </c>
      <c r="AB438" s="411">
        <f t="shared" ref="AB438" si="1266">AB437</f>
        <v>0</v>
      </c>
      <c r="AC438" s="411">
        <f t="shared" ref="AC438" si="1267">AC437</f>
        <v>0</v>
      </c>
      <c r="AD438" s="411">
        <f t="shared" ref="AD438" si="1268">AD437</f>
        <v>0</v>
      </c>
      <c r="AE438" s="411">
        <f t="shared" ref="AE438" si="1269">AE437</f>
        <v>0</v>
      </c>
      <c r="AF438" s="411">
        <f t="shared" ref="AF438" si="1270">AF437</f>
        <v>0</v>
      </c>
      <c r="AG438" s="411">
        <f t="shared" ref="AG438" si="1271">AG437</f>
        <v>0</v>
      </c>
      <c r="AH438" s="411">
        <f t="shared" ref="AH438" si="1272">AH437</f>
        <v>0</v>
      </c>
      <c r="AI438" s="411">
        <f t="shared" ref="AI438" si="1273">AI437</f>
        <v>0</v>
      </c>
      <c r="AJ438" s="411">
        <f t="shared" ref="AJ438" si="1274">AJ437</f>
        <v>0</v>
      </c>
      <c r="AK438" s="411">
        <f t="shared" ref="AK438" si="1275">AK437</f>
        <v>0</v>
      </c>
      <c r="AL438" s="411">
        <f t="shared" ref="AL438" si="1276">AL437</f>
        <v>0</v>
      </c>
      <c r="AM438" s="297"/>
    </row>
    <row r="439" spans="1:39" outlineLevel="1">
      <c r="A439" s="532"/>
      <c r="B439" s="528"/>
      <c r="C439" s="305"/>
      <c r="D439" s="291"/>
      <c r="E439" s="291"/>
      <c r="F439" s="291"/>
      <c r="G439" s="291"/>
      <c r="H439" s="291"/>
      <c r="I439" s="291"/>
      <c r="J439" s="291"/>
      <c r="K439" s="291"/>
      <c r="L439" s="291"/>
      <c r="M439" s="291"/>
      <c r="N439" s="291"/>
      <c r="O439" s="291"/>
      <c r="P439" s="291"/>
      <c r="Q439" s="291"/>
      <c r="R439" s="291"/>
      <c r="S439" s="291"/>
      <c r="T439" s="291"/>
      <c r="U439" s="291"/>
      <c r="V439" s="291"/>
      <c r="W439" s="291"/>
      <c r="X439" s="291"/>
      <c r="Y439" s="412"/>
      <c r="Z439" s="421"/>
      <c r="AA439" s="421"/>
      <c r="AB439" s="421"/>
      <c r="AC439" s="421"/>
      <c r="AD439" s="421"/>
      <c r="AE439" s="421"/>
      <c r="AF439" s="421"/>
      <c r="AG439" s="421"/>
      <c r="AH439" s="421"/>
      <c r="AI439" s="421"/>
      <c r="AJ439" s="421"/>
      <c r="AK439" s="421"/>
      <c r="AL439" s="421"/>
      <c r="AM439" s="306"/>
    </row>
    <row r="440" spans="1:39" ht="45" outlineLevel="1">
      <c r="A440" s="532">
        <v>12</v>
      </c>
      <c r="B440" s="428" t="s">
        <v>105</v>
      </c>
      <c r="C440" s="291" t="s">
        <v>25</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0"/>
      <c r="Z440" s="410"/>
      <c r="AA440" s="410"/>
      <c r="AB440" s="410"/>
      <c r="AC440" s="410"/>
      <c r="AD440" s="410"/>
      <c r="AE440" s="410"/>
      <c r="AF440" s="415"/>
      <c r="AG440" s="415"/>
      <c r="AH440" s="415"/>
      <c r="AI440" s="415"/>
      <c r="AJ440" s="415"/>
      <c r="AK440" s="415"/>
      <c r="AL440" s="415"/>
      <c r="AM440" s="296">
        <f>SUM(Y440:AL440)</f>
        <v>0</v>
      </c>
    </row>
    <row r="441" spans="1:39" outlineLevel="1">
      <c r="A441" s="532"/>
      <c r="B441" s="431" t="s">
        <v>308</v>
      </c>
      <c r="C441" s="291" t="s">
        <v>163</v>
      </c>
      <c r="D441" s="295"/>
      <c r="E441" s="295"/>
      <c r="F441" s="295"/>
      <c r="G441" s="295"/>
      <c r="H441" s="295"/>
      <c r="I441" s="295"/>
      <c r="J441" s="295"/>
      <c r="K441" s="295"/>
      <c r="L441" s="295"/>
      <c r="M441" s="295"/>
      <c r="N441" s="295">
        <f>N440</f>
        <v>12</v>
      </c>
      <c r="O441" s="295"/>
      <c r="P441" s="295"/>
      <c r="Q441" s="295"/>
      <c r="R441" s="295"/>
      <c r="S441" s="295"/>
      <c r="T441" s="295"/>
      <c r="U441" s="295"/>
      <c r="V441" s="295"/>
      <c r="W441" s="295"/>
      <c r="X441" s="295"/>
      <c r="Y441" s="411">
        <f>Y440</f>
        <v>0</v>
      </c>
      <c r="Z441" s="411">
        <f t="shared" ref="Z441" si="1277">Z440</f>
        <v>0</v>
      </c>
      <c r="AA441" s="411">
        <f t="shared" ref="AA441" si="1278">AA440</f>
        <v>0</v>
      </c>
      <c r="AB441" s="411">
        <f t="shared" ref="AB441" si="1279">AB440</f>
        <v>0</v>
      </c>
      <c r="AC441" s="411">
        <f t="shared" ref="AC441" si="1280">AC440</f>
        <v>0</v>
      </c>
      <c r="AD441" s="411">
        <f t="shared" ref="AD441" si="1281">AD440</f>
        <v>0</v>
      </c>
      <c r="AE441" s="411">
        <f t="shared" ref="AE441" si="1282">AE440</f>
        <v>0</v>
      </c>
      <c r="AF441" s="411">
        <f t="shared" ref="AF441" si="1283">AF440</f>
        <v>0</v>
      </c>
      <c r="AG441" s="411">
        <f t="shared" ref="AG441" si="1284">AG440</f>
        <v>0</v>
      </c>
      <c r="AH441" s="411">
        <f t="shared" ref="AH441" si="1285">AH440</f>
        <v>0</v>
      </c>
      <c r="AI441" s="411">
        <f t="shared" ref="AI441" si="1286">AI440</f>
        <v>0</v>
      </c>
      <c r="AJ441" s="411">
        <f t="shared" ref="AJ441" si="1287">AJ440</f>
        <v>0</v>
      </c>
      <c r="AK441" s="411">
        <f t="shared" ref="AK441" si="1288">AK440</f>
        <v>0</v>
      </c>
      <c r="AL441" s="411">
        <f t="shared" ref="AL441" si="1289">AL440</f>
        <v>0</v>
      </c>
      <c r="AM441" s="297"/>
    </row>
    <row r="442" spans="1:39" outlineLevel="1">
      <c r="A442" s="532"/>
      <c r="B442" s="528"/>
      <c r="C442" s="305"/>
      <c r="D442" s="291"/>
      <c r="E442" s="291"/>
      <c r="F442" s="291"/>
      <c r="G442" s="291"/>
      <c r="H442" s="291"/>
      <c r="I442" s="291"/>
      <c r="J442" s="291"/>
      <c r="K442" s="291"/>
      <c r="L442" s="291"/>
      <c r="M442" s="291"/>
      <c r="N442" s="291"/>
      <c r="O442" s="291"/>
      <c r="P442" s="291"/>
      <c r="Q442" s="291"/>
      <c r="R442" s="291"/>
      <c r="S442" s="291"/>
      <c r="T442" s="291"/>
      <c r="U442" s="291"/>
      <c r="V442" s="291"/>
      <c r="W442" s="291"/>
      <c r="X442" s="291"/>
      <c r="Y442" s="422"/>
      <c r="Z442" s="422"/>
      <c r="AA442" s="412"/>
      <c r="AB442" s="412"/>
      <c r="AC442" s="412"/>
      <c r="AD442" s="412"/>
      <c r="AE442" s="412"/>
      <c r="AF442" s="412"/>
      <c r="AG442" s="412"/>
      <c r="AH442" s="412"/>
      <c r="AI442" s="412"/>
      <c r="AJ442" s="412"/>
      <c r="AK442" s="412"/>
      <c r="AL442" s="412"/>
      <c r="AM442" s="306"/>
    </row>
    <row r="443" spans="1:39" ht="30" outlineLevel="1">
      <c r="A443" s="532">
        <v>13</v>
      </c>
      <c r="B443" s="428" t="s">
        <v>106</v>
      </c>
      <c r="C443" s="291" t="s">
        <v>25</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410"/>
      <c r="Z443" s="410"/>
      <c r="AA443" s="410"/>
      <c r="AB443" s="410"/>
      <c r="AC443" s="410"/>
      <c r="AD443" s="410"/>
      <c r="AE443" s="410"/>
      <c r="AF443" s="415"/>
      <c r="AG443" s="415"/>
      <c r="AH443" s="415"/>
      <c r="AI443" s="415"/>
      <c r="AJ443" s="415"/>
      <c r="AK443" s="415"/>
      <c r="AL443" s="415"/>
      <c r="AM443" s="296">
        <f>SUM(Y443:AL443)</f>
        <v>0</v>
      </c>
    </row>
    <row r="444" spans="1:39" outlineLevel="1">
      <c r="A444" s="532"/>
      <c r="B444" s="431" t="s">
        <v>308</v>
      </c>
      <c r="C444" s="291" t="s">
        <v>163</v>
      </c>
      <c r="D444" s="295"/>
      <c r="E444" s="295"/>
      <c r="F444" s="295"/>
      <c r="G444" s="295"/>
      <c r="H444" s="295"/>
      <c r="I444" s="295"/>
      <c r="J444" s="295"/>
      <c r="K444" s="295"/>
      <c r="L444" s="295"/>
      <c r="M444" s="295"/>
      <c r="N444" s="295">
        <f>N443</f>
        <v>12</v>
      </c>
      <c r="O444" s="295"/>
      <c r="P444" s="295"/>
      <c r="Q444" s="295"/>
      <c r="R444" s="295"/>
      <c r="S444" s="295"/>
      <c r="T444" s="295"/>
      <c r="U444" s="295"/>
      <c r="V444" s="295"/>
      <c r="W444" s="295"/>
      <c r="X444" s="295"/>
      <c r="Y444" s="411">
        <f>Y443</f>
        <v>0</v>
      </c>
      <c r="Z444" s="411">
        <f t="shared" ref="Z444" si="1290">Z443</f>
        <v>0</v>
      </c>
      <c r="AA444" s="411">
        <f t="shared" ref="AA444" si="1291">AA443</f>
        <v>0</v>
      </c>
      <c r="AB444" s="411">
        <f t="shared" ref="AB444" si="1292">AB443</f>
        <v>0</v>
      </c>
      <c r="AC444" s="411">
        <f t="shared" ref="AC444" si="1293">AC443</f>
        <v>0</v>
      </c>
      <c r="AD444" s="411">
        <f t="shared" ref="AD444" si="1294">AD443</f>
        <v>0</v>
      </c>
      <c r="AE444" s="411">
        <f t="shared" ref="AE444" si="1295">AE443</f>
        <v>0</v>
      </c>
      <c r="AF444" s="411">
        <f t="shared" ref="AF444" si="1296">AF443</f>
        <v>0</v>
      </c>
      <c r="AG444" s="411">
        <f t="shared" ref="AG444" si="1297">AG443</f>
        <v>0</v>
      </c>
      <c r="AH444" s="411">
        <f t="shared" ref="AH444" si="1298">AH443</f>
        <v>0</v>
      </c>
      <c r="AI444" s="411">
        <f t="shared" ref="AI444" si="1299">AI443</f>
        <v>0</v>
      </c>
      <c r="AJ444" s="411">
        <f t="shared" ref="AJ444" si="1300">AJ443</f>
        <v>0</v>
      </c>
      <c r="AK444" s="411">
        <f t="shared" ref="AK444" si="1301">AK443</f>
        <v>0</v>
      </c>
      <c r="AL444" s="411">
        <f t="shared" ref="AL444" si="1302">AL443</f>
        <v>0</v>
      </c>
      <c r="AM444" s="306"/>
    </row>
    <row r="445" spans="1:39" outlineLevel="1">
      <c r="A445" s="532"/>
      <c r="B445" s="528"/>
      <c r="C445" s="305"/>
      <c r="D445" s="291"/>
      <c r="E445" s="291"/>
      <c r="F445" s="291"/>
      <c r="G445" s="291"/>
      <c r="H445" s="291"/>
      <c r="I445" s="291"/>
      <c r="J445" s="291"/>
      <c r="K445" s="291"/>
      <c r="L445" s="291"/>
      <c r="M445" s="291"/>
      <c r="N445" s="291"/>
      <c r="O445" s="291"/>
      <c r="P445" s="291"/>
      <c r="Q445" s="291"/>
      <c r="R445" s="291"/>
      <c r="S445" s="291"/>
      <c r="T445" s="291"/>
      <c r="U445" s="291"/>
      <c r="V445" s="291"/>
      <c r="W445" s="291"/>
      <c r="X445" s="291"/>
      <c r="Y445" s="412"/>
      <c r="Z445" s="412"/>
      <c r="AA445" s="412"/>
      <c r="AB445" s="412"/>
      <c r="AC445" s="412"/>
      <c r="AD445" s="412"/>
      <c r="AE445" s="412"/>
      <c r="AF445" s="412"/>
      <c r="AG445" s="412"/>
      <c r="AH445" s="412"/>
      <c r="AI445" s="412"/>
      <c r="AJ445" s="412"/>
      <c r="AK445" s="412"/>
      <c r="AL445" s="412"/>
      <c r="AM445" s="306"/>
    </row>
    <row r="446" spans="1:39" ht="15.75" outlineLevel="1">
      <c r="A446" s="532"/>
      <c r="B446" s="504" t="s">
        <v>107</v>
      </c>
      <c r="C446" s="289"/>
      <c r="D446" s="290"/>
      <c r="E446" s="290"/>
      <c r="F446" s="290"/>
      <c r="G446" s="290"/>
      <c r="H446" s="290"/>
      <c r="I446" s="290"/>
      <c r="J446" s="290"/>
      <c r="K446" s="290"/>
      <c r="L446" s="290"/>
      <c r="M446" s="290"/>
      <c r="N446" s="290"/>
      <c r="O446" s="290"/>
      <c r="P446" s="289"/>
      <c r="Q446" s="289"/>
      <c r="R446" s="289"/>
      <c r="S446" s="289"/>
      <c r="T446" s="289"/>
      <c r="U446" s="289"/>
      <c r="V446" s="289"/>
      <c r="W446" s="289"/>
      <c r="X446" s="289"/>
      <c r="Y446" s="414"/>
      <c r="Z446" s="414"/>
      <c r="AA446" s="414"/>
      <c r="AB446" s="414"/>
      <c r="AC446" s="414"/>
      <c r="AD446" s="414"/>
      <c r="AE446" s="414"/>
      <c r="AF446" s="414"/>
      <c r="AG446" s="414"/>
      <c r="AH446" s="414"/>
      <c r="AI446" s="414"/>
      <c r="AJ446" s="414"/>
      <c r="AK446" s="414"/>
      <c r="AL446" s="414"/>
      <c r="AM446" s="292"/>
    </row>
    <row r="447" spans="1:39" outlineLevel="1">
      <c r="A447" s="532">
        <v>14</v>
      </c>
      <c r="B447" s="528" t="s">
        <v>108</v>
      </c>
      <c r="C447" s="291" t="s">
        <v>25</v>
      </c>
      <c r="D447" s="295"/>
      <c r="E447" s="295"/>
      <c r="F447" s="295"/>
      <c r="G447" s="295"/>
      <c r="H447" s="295"/>
      <c r="I447" s="295"/>
      <c r="J447" s="295"/>
      <c r="K447" s="295"/>
      <c r="L447" s="295"/>
      <c r="M447" s="295"/>
      <c r="N447" s="295">
        <v>12</v>
      </c>
      <c r="O447" s="295"/>
      <c r="P447" s="295"/>
      <c r="Q447" s="295"/>
      <c r="R447" s="295"/>
      <c r="S447" s="295"/>
      <c r="T447" s="295"/>
      <c r="U447" s="295"/>
      <c r="V447" s="295"/>
      <c r="W447" s="295"/>
      <c r="X447" s="295"/>
      <c r="Y447" s="410"/>
      <c r="Z447" s="410"/>
      <c r="AA447" s="410"/>
      <c r="AB447" s="410"/>
      <c r="AC447" s="410"/>
      <c r="AD447" s="410"/>
      <c r="AE447" s="410"/>
      <c r="AF447" s="410"/>
      <c r="AG447" s="410"/>
      <c r="AH447" s="410"/>
      <c r="AI447" s="410"/>
      <c r="AJ447" s="410"/>
      <c r="AK447" s="410"/>
      <c r="AL447" s="410"/>
      <c r="AM447" s="296">
        <f>SUM(Y447:AL447)</f>
        <v>0</v>
      </c>
    </row>
    <row r="448" spans="1:39" outlineLevel="1">
      <c r="A448" s="532"/>
      <c r="B448" s="431" t="s">
        <v>308</v>
      </c>
      <c r="C448" s="291" t="s">
        <v>163</v>
      </c>
      <c r="D448" s="295"/>
      <c r="E448" s="295"/>
      <c r="F448" s="295"/>
      <c r="G448" s="295"/>
      <c r="H448" s="295"/>
      <c r="I448" s="295"/>
      <c r="J448" s="295"/>
      <c r="K448" s="295"/>
      <c r="L448" s="295"/>
      <c r="M448" s="295"/>
      <c r="N448" s="295">
        <f>N447</f>
        <v>12</v>
      </c>
      <c r="O448" s="295"/>
      <c r="P448" s="295"/>
      <c r="Q448" s="295"/>
      <c r="R448" s="295"/>
      <c r="S448" s="295"/>
      <c r="T448" s="295"/>
      <c r="U448" s="295"/>
      <c r="V448" s="295"/>
      <c r="W448" s="295"/>
      <c r="X448" s="295"/>
      <c r="Y448" s="411">
        <f>Y447</f>
        <v>0</v>
      </c>
      <c r="Z448" s="411">
        <f t="shared" ref="Z448" si="1303">Z447</f>
        <v>0</v>
      </c>
      <c r="AA448" s="411">
        <f t="shared" ref="AA448" si="1304">AA447</f>
        <v>0</v>
      </c>
      <c r="AB448" s="411">
        <f t="shared" ref="AB448" si="1305">AB447</f>
        <v>0</v>
      </c>
      <c r="AC448" s="411">
        <f t="shared" ref="AC448" si="1306">AC447</f>
        <v>0</v>
      </c>
      <c r="AD448" s="411">
        <f t="shared" ref="AD448" si="1307">AD447</f>
        <v>0</v>
      </c>
      <c r="AE448" s="411">
        <f t="shared" ref="AE448" si="1308">AE447</f>
        <v>0</v>
      </c>
      <c r="AF448" s="411">
        <f t="shared" ref="AF448" si="1309">AF447</f>
        <v>0</v>
      </c>
      <c r="AG448" s="411">
        <f t="shared" ref="AG448" si="1310">AG447</f>
        <v>0</v>
      </c>
      <c r="AH448" s="411">
        <f t="shared" ref="AH448" si="1311">AH447</f>
        <v>0</v>
      </c>
      <c r="AI448" s="411">
        <f t="shared" ref="AI448" si="1312">AI447</f>
        <v>0</v>
      </c>
      <c r="AJ448" s="411">
        <f t="shared" ref="AJ448" si="1313">AJ447</f>
        <v>0</v>
      </c>
      <c r="AK448" s="411">
        <f t="shared" ref="AK448" si="1314">AK447</f>
        <v>0</v>
      </c>
      <c r="AL448" s="411">
        <f t="shared" ref="AL448" si="1315">AL447</f>
        <v>0</v>
      </c>
      <c r="AM448" s="297"/>
    </row>
    <row r="449" spans="1:40" outlineLevel="1">
      <c r="A449" s="532"/>
      <c r="B449" s="528"/>
      <c r="C449" s="305"/>
      <c r="D449" s="291"/>
      <c r="E449" s="291"/>
      <c r="F449" s="291"/>
      <c r="G449" s="291"/>
      <c r="H449" s="291"/>
      <c r="I449" s="291"/>
      <c r="J449" s="291"/>
      <c r="K449" s="291"/>
      <c r="L449" s="291"/>
      <c r="M449" s="291"/>
      <c r="N449" s="468"/>
      <c r="O449" s="291"/>
      <c r="P449" s="291"/>
      <c r="Q449" s="291"/>
      <c r="R449" s="291"/>
      <c r="S449" s="291"/>
      <c r="T449" s="291"/>
      <c r="U449" s="291"/>
      <c r="V449" s="291"/>
      <c r="W449" s="291"/>
      <c r="X449" s="291"/>
      <c r="Y449" s="412"/>
      <c r="Z449" s="412"/>
      <c r="AA449" s="412"/>
      <c r="AB449" s="412"/>
      <c r="AC449" s="412"/>
      <c r="AD449" s="412"/>
      <c r="AE449" s="412"/>
      <c r="AF449" s="412"/>
      <c r="AG449" s="412"/>
      <c r="AH449" s="412"/>
      <c r="AI449" s="412"/>
      <c r="AJ449" s="412"/>
      <c r="AK449" s="412"/>
      <c r="AL449" s="412"/>
      <c r="AM449" s="301"/>
      <c r="AN449" s="630"/>
    </row>
    <row r="450" spans="1:40" s="309" customFormat="1" ht="15.75" outlineLevel="1">
      <c r="A450" s="532"/>
      <c r="B450" s="504" t="s">
        <v>490</v>
      </c>
      <c r="C450" s="291"/>
      <c r="D450" s="291"/>
      <c r="E450" s="291"/>
      <c r="F450" s="291"/>
      <c r="G450" s="291"/>
      <c r="H450" s="291"/>
      <c r="I450" s="291"/>
      <c r="J450" s="291"/>
      <c r="K450" s="291"/>
      <c r="L450" s="291"/>
      <c r="M450" s="291"/>
      <c r="N450" s="291"/>
      <c r="O450" s="291"/>
      <c r="P450" s="291"/>
      <c r="Q450" s="291"/>
      <c r="R450" s="291"/>
      <c r="S450" s="291"/>
      <c r="T450" s="291"/>
      <c r="U450" s="291"/>
      <c r="V450" s="291"/>
      <c r="W450" s="291"/>
      <c r="X450" s="291"/>
      <c r="Y450" s="412"/>
      <c r="Z450" s="412"/>
      <c r="AA450" s="412"/>
      <c r="AB450" s="412"/>
      <c r="AC450" s="412"/>
      <c r="AD450" s="412"/>
      <c r="AE450" s="416"/>
      <c r="AF450" s="416"/>
      <c r="AG450" s="416"/>
      <c r="AH450" s="416"/>
      <c r="AI450" s="416"/>
      <c r="AJ450" s="416"/>
      <c r="AK450" s="416"/>
      <c r="AL450" s="416"/>
      <c r="AM450" s="517"/>
      <c r="AN450" s="631"/>
    </row>
    <row r="451" spans="1:40" outlineLevel="1">
      <c r="A451" s="532">
        <v>15</v>
      </c>
      <c r="B451" s="431" t="s">
        <v>495</v>
      </c>
      <c r="C451" s="291" t="s">
        <v>25</v>
      </c>
      <c r="D451" s="295"/>
      <c r="E451" s="295"/>
      <c r="F451" s="295"/>
      <c r="G451" s="295"/>
      <c r="H451" s="295"/>
      <c r="I451" s="295"/>
      <c r="J451" s="295"/>
      <c r="K451" s="295"/>
      <c r="L451" s="295"/>
      <c r="M451" s="295"/>
      <c r="N451" s="295">
        <v>0</v>
      </c>
      <c r="O451" s="295"/>
      <c r="P451" s="295"/>
      <c r="Q451" s="295"/>
      <c r="R451" s="295"/>
      <c r="S451" s="295"/>
      <c r="T451" s="295"/>
      <c r="U451" s="295"/>
      <c r="V451" s="295"/>
      <c r="W451" s="295"/>
      <c r="X451" s="295"/>
      <c r="Y451" s="410"/>
      <c r="Z451" s="410"/>
      <c r="AA451" s="410"/>
      <c r="AB451" s="410"/>
      <c r="AC451" s="410"/>
      <c r="AD451" s="410"/>
      <c r="AE451" s="410"/>
      <c r="AF451" s="410"/>
      <c r="AG451" s="410"/>
      <c r="AH451" s="410"/>
      <c r="AI451" s="410"/>
      <c r="AJ451" s="410"/>
      <c r="AK451" s="410"/>
      <c r="AL451" s="410"/>
      <c r="AM451" s="296">
        <f>SUM(Y451:AL451)</f>
        <v>0</v>
      </c>
    </row>
    <row r="452" spans="1:40" outlineLevel="1">
      <c r="A452" s="532"/>
      <c r="B452" s="431" t="s">
        <v>308</v>
      </c>
      <c r="C452" s="291" t="s">
        <v>163</v>
      </c>
      <c r="D452" s="295"/>
      <c r="E452" s="295"/>
      <c r="F452" s="295"/>
      <c r="G452" s="295"/>
      <c r="H452" s="295"/>
      <c r="I452" s="295"/>
      <c r="J452" s="295"/>
      <c r="K452" s="295"/>
      <c r="L452" s="295"/>
      <c r="M452" s="295"/>
      <c r="N452" s="295">
        <f>N451</f>
        <v>0</v>
      </c>
      <c r="O452" s="295"/>
      <c r="P452" s="295"/>
      <c r="Q452" s="295"/>
      <c r="R452" s="295"/>
      <c r="S452" s="295"/>
      <c r="T452" s="295"/>
      <c r="U452" s="295"/>
      <c r="V452" s="295"/>
      <c r="W452" s="295"/>
      <c r="X452" s="295"/>
      <c r="Y452" s="411">
        <f>Y451</f>
        <v>0</v>
      </c>
      <c r="Z452" s="411">
        <f t="shared" ref="Z452:AL452" si="1316">Z451</f>
        <v>0</v>
      </c>
      <c r="AA452" s="411">
        <f t="shared" si="1316"/>
        <v>0</v>
      </c>
      <c r="AB452" s="411">
        <f t="shared" si="1316"/>
        <v>0</v>
      </c>
      <c r="AC452" s="411">
        <f t="shared" si="1316"/>
        <v>0</v>
      </c>
      <c r="AD452" s="411">
        <f t="shared" si="1316"/>
        <v>0</v>
      </c>
      <c r="AE452" s="411">
        <f t="shared" si="1316"/>
        <v>0</v>
      </c>
      <c r="AF452" s="411">
        <f t="shared" si="1316"/>
        <v>0</v>
      </c>
      <c r="AG452" s="411">
        <f t="shared" si="1316"/>
        <v>0</v>
      </c>
      <c r="AH452" s="411">
        <f t="shared" si="1316"/>
        <v>0</v>
      </c>
      <c r="AI452" s="411">
        <f t="shared" si="1316"/>
        <v>0</v>
      </c>
      <c r="AJ452" s="411">
        <f t="shared" si="1316"/>
        <v>0</v>
      </c>
      <c r="AK452" s="411">
        <f t="shared" si="1316"/>
        <v>0</v>
      </c>
      <c r="AL452" s="411">
        <f t="shared" si="1316"/>
        <v>0</v>
      </c>
      <c r="AM452" s="297"/>
    </row>
    <row r="453" spans="1:40" outlineLevel="1">
      <c r="A453" s="532"/>
      <c r="B453" s="528"/>
      <c r="C453" s="305"/>
      <c r="D453" s="291"/>
      <c r="E453" s="291"/>
      <c r="F453" s="291"/>
      <c r="G453" s="291"/>
      <c r="H453" s="291"/>
      <c r="I453" s="291"/>
      <c r="J453" s="291"/>
      <c r="K453" s="291"/>
      <c r="L453" s="291"/>
      <c r="M453" s="291"/>
      <c r="N453" s="291"/>
      <c r="O453" s="291"/>
      <c r="P453" s="291"/>
      <c r="Q453" s="291"/>
      <c r="R453" s="291"/>
      <c r="S453" s="291"/>
      <c r="T453" s="291"/>
      <c r="U453" s="291"/>
      <c r="V453" s="291"/>
      <c r="W453" s="291"/>
      <c r="X453" s="291"/>
      <c r="Y453" s="412"/>
      <c r="Z453" s="412"/>
      <c r="AA453" s="412"/>
      <c r="AB453" s="412"/>
      <c r="AC453" s="412"/>
      <c r="AD453" s="412"/>
      <c r="AE453" s="412"/>
      <c r="AF453" s="412"/>
      <c r="AG453" s="412"/>
      <c r="AH453" s="412"/>
      <c r="AI453" s="412"/>
      <c r="AJ453" s="412"/>
      <c r="AK453" s="412"/>
      <c r="AL453" s="412"/>
      <c r="AM453" s="306"/>
    </row>
    <row r="454" spans="1:40" s="283" customFormat="1" outlineLevel="1">
      <c r="A454" s="532">
        <v>16</v>
      </c>
      <c r="B454" s="529" t="s">
        <v>491</v>
      </c>
      <c r="C454" s="291" t="s">
        <v>25</v>
      </c>
      <c r="D454" s="295"/>
      <c r="E454" s="295"/>
      <c r="F454" s="295"/>
      <c r="G454" s="295"/>
      <c r="H454" s="295"/>
      <c r="I454" s="295"/>
      <c r="J454" s="295"/>
      <c r="K454" s="295"/>
      <c r="L454" s="295"/>
      <c r="M454" s="295"/>
      <c r="N454" s="295">
        <v>0</v>
      </c>
      <c r="O454" s="295"/>
      <c r="P454" s="295"/>
      <c r="Q454" s="295"/>
      <c r="R454" s="295"/>
      <c r="S454" s="295"/>
      <c r="T454" s="295"/>
      <c r="U454" s="295"/>
      <c r="V454" s="295"/>
      <c r="W454" s="295"/>
      <c r="X454" s="295"/>
      <c r="Y454" s="410"/>
      <c r="Z454" s="410"/>
      <c r="AA454" s="410"/>
      <c r="AB454" s="410"/>
      <c r="AC454" s="410"/>
      <c r="AD454" s="410"/>
      <c r="AE454" s="410"/>
      <c r="AF454" s="410"/>
      <c r="AG454" s="410"/>
      <c r="AH454" s="410"/>
      <c r="AI454" s="410"/>
      <c r="AJ454" s="410"/>
      <c r="AK454" s="410"/>
      <c r="AL454" s="410"/>
      <c r="AM454" s="296">
        <f>SUM(Y454:AL454)</f>
        <v>0</v>
      </c>
    </row>
    <row r="455" spans="1:40" s="283" customFormat="1" outlineLevel="1">
      <c r="A455" s="532"/>
      <c r="B455" s="529" t="s">
        <v>308</v>
      </c>
      <c r="C455" s="291" t="s">
        <v>163</v>
      </c>
      <c r="D455" s="295"/>
      <c r="E455" s="295"/>
      <c r="F455" s="295"/>
      <c r="G455" s="295"/>
      <c r="H455" s="295"/>
      <c r="I455" s="295"/>
      <c r="J455" s="295"/>
      <c r="K455" s="295"/>
      <c r="L455" s="295"/>
      <c r="M455" s="295"/>
      <c r="N455" s="295">
        <f>N454</f>
        <v>0</v>
      </c>
      <c r="O455" s="295"/>
      <c r="P455" s="295"/>
      <c r="Q455" s="295"/>
      <c r="R455" s="295"/>
      <c r="S455" s="295"/>
      <c r="T455" s="295"/>
      <c r="U455" s="295"/>
      <c r="V455" s="295"/>
      <c r="W455" s="295"/>
      <c r="X455" s="295"/>
      <c r="Y455" s="411">
        <f>Y454</f>
        <v>0</v>
      </c>
      <c r="Z455" s="411">
        <f t="shared" ref="Z455:AL455" si="1317">Z454</f>
        <v>0</v>
      </c>
      <c r="AA455" s="411">
        <f t="shared" si="1317"/>
        <v>0</v>
      </c>
      <c r="AB455" s="411">
        <f t="shared" si="1317"/>
        <v>0</v>
      </c>
      <c r="AC455" s="411">
        <f t="shared" si="1317"/>
        <v>0</v>
      </c>
      <c r="AD455" s="411">
        <f t="shared" si="1317"/>
        <v>0</v>
      </c>
      <c r="AE455" s="411">
        <f t="shared" si="1317"/>
        <v>0</v>
      </c>
      <c r="AF455" s="411">
        <f t="shared" si="1317"/>
        <v>0</v>
      </c>
      <c r="AG455" s="411">
        <f t="shared" si="1317"/>
        <v>0</v>
      </c>
      <c r="AH455" s="411">
        <f t="shared" si="1317"/>
        <v>0</v>
      </c>
      <c r="AI455" s="411">
        <f t="shared" si="1317"/>
        <v>0</v>
      </c>
      <c r="AJ455" s="411">
        <f t="shared" si="1317"/>
        <v>0</v>
      </c>
      <c r="AK455" s="411">
        <f t="shared" si="1317"/>
        <v>0</v>
      </c>
      <c r="AL455" s="411">
        <f t="shared" si="1317"/>
        <v>0</v>
      </c>
      <c r="AM455" s="297"/>
    </row>
    <row r="456" spans="1:40" s="283" customFormat="1" outlineLevel="1">
      <c r="A456" s="532"/>
      <c r="B456" s="529"/>
      <c r="C456" s="291"/>
      <c r="D456" s="291"/>
      <c r="E456" s="291"/>
      <c r="F456" s="291"/>
      <c r="G456" s="291"/>
      <c r="H456" s="291"/>
      <c r="I456" s="291"/>
      <c r="J456" s="291"/>
      <c r="K456" s="291"/>
      <c r="L456" s="291"/>
      <c r="M456" s="291"/>
      <c r="N456" s="291"/>
      <c r="O456" s="291"/>
      <c r="P456" s="291"/>
      <c r="Q456" s="291"/>
      <c r="R456" s="291"/>
      <c r="S456" s="291"/>
      <c r="T456" s="291"/>
      <c r="U456" s="291"/>
      <c r="V456" s="291"/>
      <c r="W456" s="291"/>
      <c r="X456" s="291"/>
      <c r="Y456" s="412"/>
      <c r="Z456" s="412"/>
      <c r="AA456" s="412"/>
      <c r="AB456" s="412"/>
      <c r="AC456" s="412"/>
      <c r="AD456" s="412"/>
      <c r="AE456" s="416"/>
      <c r="AF456" s="416"/>
      <c r="AG456" s="416"/>
      <c r="AH456" s="416"/>
      <c r="AI456" s="416"/>
      <c r="AJ456" s="416"/>
      <c r="AK456" s="416"/>
      <c r="AL456" s="416"/>
      <c r="AM456" s="313"/>
    </row>
    <row r="457" spans="1:40" ht="15.75" outlineLevel="1">
      <c r="A457" s="532"/>
      <c r="B457" s="530" t="s">
        <v>496</v>
      </c>
      <c r="C457" s="320"/>
      <c r="D457" s="290"/>
      <c r="E457" s="289"/>
      <c r="F457" s="289"/>
      <c r="G457" s="289"/>
      <c r="H457" s="289"/>
      <c r="I457" s="289"/>
      <c r="J457" s="289"/>
      <c r="K457" s="289"/>
      <c r="L457" s="289"/>
      <c r="M457" s="289"/>
      <c r="N457" s="290"/>
      <c r="O457" s="289"/>
      <c r="P457" s="289"/>
      <c r="Q457" s="289"/>
      <c r="R457" s="289"/>
      <c r="S457" s="289"/>
      <c r="T457" s="289"/>
      <c r="U457" s="289"/>
      <c r="V457" s="289"/>
      <c r="W457" s="289"/>
      <c r="X457" s="289"/>
      <c r="Y457" s="414"/>
      <c r="Z457" s="414"/>
      <c r="AA457" s="414"/>
      <c r="AB457" s="414"/>
      <c r="AC457" s="414"/>
      <c r="AD457" s="414"/>
      <c r="AE457" s="414"/>
      <c r="AF457" s="414"/>
      <c r="AG457" s="414"/>
      <c r="AH457" s="414"/>
      <c r="AI457" s="414"/>
      <c r="AJ457" s="414"/>
      <c r="AK457" s="414"/>
      <c r="AL457" s="414"/>
      <c r="AM457" s="292"/>
    </row>
    <row r="458" spans="1:40" outlineLevel="1">
      <c r="A458" s="532">
        <v>17</v>
      </c>
      <c r="B458" s="428" t="s">
        <v>112</v>
      </c>
      <c r="C458" s="291" t="s">
        <v>25</v>
      </c>
      <c r="D458" s="295"/>
      <c r="E458" s="295"/>
      <c r="F458" s="295"/>
      <c r="G458" s="295"/>
      <c r="H458" s="295"/>
      <c r="I458" s="295"/>
      <c r="J458" s="295"/>
      <c r="K458" s="295"/>
      <c r="L458" s="295"/>
      <c r="M458" s="295"/>
      <c r="N458" s="295">
        <v>12</v>
      </c>
      <c r="O458" s="295"/>
      <c r="P458" s="295"/>
      <c r="Q458" s="295"/>
      <c r="R458" s="295"/>
      <c r="S458" s="295"/>
      <c r="T458" s="295"/>
      <c r="U458" s="295"/>
      <c r="V458" s="295"/>
      <c r="W458" s="295"/>
      <c r="X458" s="295"/>
      <c r="Y458" s="426"/>
      <c r="Z458" s="410"/>
      <c r="AA458" s="410"/>
      <c r="AB458" s="410"/>
      <c r="AC458" s="410"/>
      <c r="AD458" s="410"/>
      <c r="AE458" s="410"/>
      <c r="AF458" s="415"/>
      <c r="AG458" s="415"/>
      <c r="AH458" s="415"/>
      <c r="AI458" s="415"/>
      <c r="AJ458" s="415"/>
      <c r="AK458" s="415"/>
      <c r="AL458" s="415"/>
      <c r="AM458" s="296">
        <f>SUM(Y458:AL458)</f>
        <v>0</v>
      </c>
    </row>
    <row r="459" spans="1:40" outlineLevel="1">
      <c r="A459" s="532"/>
      <c r="B459" s="431" t="s">
        <v>308</v>
      </c>
      <c r="C459" s="291" t="s">
        <v>163</v>
      </c>
      <c r="D459" s="295"/>
      <c r="E459" s="295"/>
      <c r="F459" s="295"/>
      <c r="G459" s="295"/>
      <c r="H459" s="295"/>
      <c r="I459" s="295"/>
      <c r="J459" s="295"/>
      <c r="K459" s="295"/>
      <c r="L459" s="295"/>
      <c r="M459" s="295"/>
      <c r="N459" s="295">
        <f>N458</f>
        <v>12</v>
      </c>
      <c r="O459" s="295"/>
      <c r="P459" s="295"/>
      <c r="Q459" s="295"/>
      <c r="R459" s="295"/>
      <c r="S459" s="295"/>
      <c r="T459" s="295"/>
      <c r="U459" s="295"/>
      <c r="V459" s="295"/>
      <c r="W459" s="295"/>
      <c r="X459" s="295"/>
      <c r="Y459" s="411">
        <f>Y458</f>
        <v>0</v>
      </c>
      <c r="Z459" s="411">
        <f t="shared" ref="Z459:AL459" si="1318">Z458</f>
        <v>0</v>
      </c>
      <c r="AA459" s="411">
        <f t="shared" si="1318"/>
        <v>0</v>
      </c>
      <c r="AB459" s="411">
        <f t="shared" si="1318"/>
        <v>0</v>
      </c>
      <c r="AC459" s="411">
        <f t="shared" si="1318"/>
        <v>0</v>
      </c>
      <c r="AD459" s="411">
        <f t="shared" si="1318"/>
        <v>0</v>
      </c>
      <c r="AE459" s="411">
        <f t="shared" si="1318"/>
        <v>0</v>
      </c>
      <c r="AF459" s="411">
        <f t="shared" si="1318"/>
        <v>0</v>
      </c>
      <c r="AG459" s="411">
        <f t="shared" si="1318"/>
        <v>0</v>
      </c>
      <c r="AH459" s="411">
        <f t="shared" si="1318"/>
        <v>0</v>
      </c>
      <c r="AI459" s="411">
        <f t="shared" si="1318"/>
        <v>0</v>
      </c>
      <c r="AJ459" s="411">
        <f t="shared" si="1318"/>
        <v>0</v>
      </c>
      <c r="AK459" s="411">
        <f t="shared" si="1318"/>
        <v>0</v>
      </c>
      <c r="AL459" s="411">
        <f t="shared" si="1318"/>
        <v>0</v>
      </c>
      <c r="AM459" s="306"/>
    </row>
    <row r="460" spans="1:40" outlineLevel="1">
      <c r="A460" s="532"/>
      <c r="B460" s="431"/>
      <c r="C460" s="291"/>
      <c r="D460" s="291"/>
      <c r="E460" s="291"/>
      <c r="F460" s="291"/>
      <c r="G460" s="291"/>
      <c r="H460" s="291"/>
      <c r="I460" s="291"/>
      <c r="J460" s="291"/>
      <c r="K460" s="291"/>
      <c r="L460" s="291"/>
      <c r="M460" s="291"/>
      <c r="N460" s="291"/>
      <c r="O460" s="291"/>
      <c r="P460" s="291"/>
      <c r="Q460" s="291"/>
      <c r="R460" s="291"/>
      <c r="S460" s="291"/>
      <c r="T460" s="291"/>
      <c r="U460" s="291"/>
      <c r="V460" s="291"/>
      <c r="W460" s="291"/>
      <c r="X460" s="291"/>
      <c r="Y460" s="422"/>
      <c r="Z460" s="425"/>
      <c r="AA460" s="425"/>
      <c r="AB460" s="425"/>
      <c r="AC460" s="425"/>
      <c r="AD460" s="425"/>
      <c r="AE460" s="425"/>
      <c r="AF460" s="425"/>
      <c r="AG460" s="425"/>
      <c r="AH460" s="425"/>
      <c r="AI460" s="425"/>
      <c r="AJ460" s="425"/>
      <c r="AK460" s="425"/>
      <c r="AL460" s="425"/>
      <c r="AM460" s="306"/>
    </row>
    <row r="461" spans="1:40" outlineLevel="1">
      <c r="A461" s="532">
        <v>18</v>
      </c>
      <c r="B461" s="428" t="s">
        <v>109</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0"/>
      <c r="AA461" s="410"/>
      <c r="AB461" s="410"/>
      <c r="AC461" s="410"/>
      <c r="AD461" s="410"/>
      <c r="AE461" s="410"/>
      <c r="AF461" s="415"/>
      <c r="AG461" s="415"/>
      <c r="AH461" s="415"/>
      <c r="AI461" s="415"/>
      <c r="AJ461" s="415"/>
      <c r="AK461" s="415"/>
      <c r="AL461" s="415"/>
      <c r="AM461" s="296">
        <f>SUM(Y461:AL461)</f>
        <v>0</v>
      </c>
    </row>
    <row r="462" spans="1:40" outlineLevel="1">
      <c r="A462" s="532"/>
      <c r="B462" s="431" t="s">
        <v>308</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 t="shared" ref="Z462:AL462" si="1319">Z461</f>
        <v>0</v>
      </c>
      <c r="AA462" s="411">
        <f t="shared" si="1319"/>
        <v>0</v>
      </c>
      <c r="AB462" s="411">
        <f t="shared" si="1319"/>
        <v>0</v>
      </c>
      <c r="AC462" s="411">
        <f t="shared" si="1319"/>
        <v>0</v>
      </c>
      <c r="AD462" s="411">
        <f t="shared" si="1319"/>
        <v>0</v>
      </c>
      <c r="AE462" s="411">
        <f t="shared" si="1319"/>
        <v>0</v>
      </c>
      <c r="AF462" s="411">
        <f t="shared" si="1319"/>
        <v>0</v>
      </c>
      <c r="AG462" s="411">
        <f t="shared" si="1319"/>
        <v>0</v>
      </c>
      <c r="AH462" s="411">
        <f t="shared" si="1319"/>
        <v>0</v>
      </c>
      <c r="AI462" s="411">
        <f t="shared" si="1319"/>
        <v>0</v>
      </c>
      <c r="AJ462" s="411">
        <f t="shared" si="1319"/>
        <v>0</v>
      </c>
      <c r="AK462" s="411">
        <f t="shared" si="1319"/>
        <v>0</v>
      </c>
      <c r="AL462" s="411">
        <f t="shared" si="1319"/>
        <v>0</v>
      </c>
      <c r="AM462" s="306"/>
    </row>
    <row r="463" spans="1:40" outlineLevel="1">
      <c r="A463" s="532"/>
      <c r="B463" s="430"/>
      <c r="C463" s="291"/>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23"/>
      <c r="Z463" s="424"/>
      <c r="AA463" s="424"/>
      <c r="AB463" s="424"/>
      <c r="AC463" s="424"/>
      <c r="AD463" s="424"/>
      <c r="AE463" s="424"/>
      <c r="AF463" s="424"/>
      <c r="AG463" s="424"/>
      <c r="AH463" s="424"/>
      <c r="AI463" s="424"/>
      <c r="AJ463" s="424"/>
      <c r="AK463" s="424"/>
      <c r="AL463" s="424"/>
      <c r="AM463" s="297"/>
    </row>
    <row r="464" spans="1:40" outlineLevel="1">
      <c r="A464" s="532">
        <v>19</v>
      </c>
      <c r="B464" s="428" t="s">
        <v>111</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26"/>
      <c r="Z464" s="410"/>
      <c r="AA464" s="410"/>
      <c r="AB464" s="410"/>
      <c r="AC464" s="410"/>
      <c r="AD464" s="410"/>
      <c r="AE464" s="410"/>
      <c r="AF464" s="415"/>
      <c r="AG464" s="415"/>
      <c r="AH464" s="415"/>
      <c r="AI464" s="415"/>
      <c r="AJ464" s="415"/>
      <c r="AK464" s="415"/>
      <c r="AL464" s="415"/>
      <c r="AM464" s="296">
        <f>SUM(Y464:AL464)</f>
        <v>0</v>
      </c>
    </row>
    <row r="465" spans="1:39" outlineLevel="1">
      <c r="A465" s="532"/>
      <c r="B465" s="431" t="s">
        <v>308</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 t="shared" ref="Z465:AL465" si="1320">Z464</f>
        <v>0</v>
      </c>
      <c r="AA465" s="411">
        <f t="shared" si="1320"/>
        <v>0</v>
      </c>
      <c r="AB465" s="411">
        <f t="shared" si="1320"/>
        <v>0</v>
      </c>
      <c r="AC465" s="411">
        <f t="shared" si="1320"/>
        <v>0</v>
      </c>
      <c r="AD465" s="411">
        <f t="shared" si="1320"/>
        <v>0</v>
      </c>
      <c r="AE465" s="411">
        <f t="shared" si="1320"/>
        <v>0</v>
      </c>
      <c r="AF465" s="411">
        <f t="shared" si="1320"/>
        <v>0</v>
      </c>
      <c r="AG465" s="411">
        <f t="shared" si="1320"/>
        <v>0</v>
      </c>
      <c r="AH465" s="411">
        <f t="shared" si="1320"/>
        <v>0</v>
      </c>
      <c r="AI465" s="411">
        <f t="shared" si="1320"/>
        <v>0</v>
      </c>
      <c r="AJ465" s="411">
        <f t="shared" si="1320"/>
        <v>0</v>
      </c>
      <c r="AK465" s="411">
        <f t="shared" si="1320"/>
        <v>0</v>
      </c>
      <c r="AL465" s="411">
        <f t="shared" si="1320"/>
        <v>0</v>
      </c>
      <c r="AM465" s="297"/>
    </row>
    <row r="466" spans="1:39" outlineLevel="1">
      <c r="A466" s="532"/>
      <c r="B466" s="430"/>
      <c r="C466" s="291"/>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12"/>
      <c r="Z466" s="412"/>
      <c r="AA466" s="412"/>
      <c r="AB466" s="412"/>
      <c r="AC466" s="412"/>
      <c r="AD466" s="412"/>
      <c r="AE466" s="412"/>
      <c r="AF466" s="412"/>
      <c r="AG466" s="412"/>
      <c r="AH466" s="412"/>
      <c r="AI466" s="412"/>
      <c r="AJ466" s="412"/>
      <c r="AK466" s="412"/>
      <c r="AL466" s="412"/>
      <c r="AM466" s="306"/>
    </row>
    <row r="467" spans="1:39" outlineLevel="1">
      <c r="A467" s="532">
        <v>20</v>
      </c>
      <c r="B467" s="428" t="s">
        <v>110</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26"/>
      <c r="Z467" s="410"/>
      <c r="AA467" s="410"/>
      <c r="AB467" s="410"/>
      <c r="AC467" s="410"/>
      <c r="AD467" s="410"/>
      <c r="AE467" s="410"/>
      <c r="AF467" s="415"/>
      <c r="AG467" s="415"/>
      <c r="AH467" s="415"/>
      <c r="AI467" s="415"/>
      <c r="AJ467" s="415"/>
      <c r="AK467" s="415"/>
      <c r="AL467" s="415"/>
      <c r="AM467" s="296">
        <f>SUM(Y467:AL467)</f>
        <v>0</v>
      </c>
    </row>
    <row r="468" spans="1:39" outlineLevel="1">
      <c r="A468" s="532"/>
      <c r="B468" s="431" t="s">
        <v>308</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 t="shared" ref="Y468:AL468" si="1321">Y467</f>
        <v>0</v>
      </c>
      <c r="Z468" s="411">
        <f t="shared" si="1321"/>
        <v>0</v>
      </c>
      <c r="AA468" s="411">
        <f t="shared" si="1321"/>
        <v>0</v>
      </c>
      <c r="AB468" s="411">
        <f t="shared" si="1321"/>
        <v>0</v>
      </c>
      <c r="AC468" s="411">
        <f t="shared" si="1321"/>
        <v>0</v>
      </c>
      <c r="AD468" s="411">
        <f t="shared" si="1321"/>
        <v>0</v>
      </c>
      <c r="AE468" s="411">
        <f t="shared" si="1321"/>
        <v>0</v>
      </c>
      <c r="AF468" s="411">
        <f t="shared" si="1321"/>
        <v>0</v>
      </c>
      <c r="AG468" s="411">
        <f t="shared" si="1321"/>
        <v>0</v>
      </c>
      <c r="AH468" s="411">
        <f t="shared" si="1321"/>
        <v>0</v>
      </c>
      <c r="AI468" s="411">
        <f t="shared" si="1321"/>
        <v>0</v>
      </c>
      <c r="AJ468" s="411">
        <f t="shared" si="1321"/>
        <v>0</v>
      </c>
      <c r="AK468" s="411">
        <f t="shared" si="1321"/>
        <v>0</v>
      </c>
      <c r="AL468" s="411">
        <f t="shared" si="1321"/>
        <v>0</v>
      </c>
      <c r="AM468" s="306"/>
    </row>
    <row r="469" spans="1:39" ht="15.75" outlineLevel="1">
      <c r="A469" s="532"/>
      <c r="B469" s="531"/>
      <c r="C469" s="300"/>
      <c r="D469" s="291"/>
      <c r="E469" s="291"/>
      <c r="F469" s="291"/>
      <c r="G469" s="291"/>
      <c r="H469" s="291"/>
      <c r="I469" s="291"/>
      <c r="J469" s="291"/>
      <c r="K469" s="291"/>
      <c r="L469" s="291"/>
      <c r="M469" s="291"/>
      <c r="N469" s="300"/>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75" outlineLevel="1">
      <c r="A470" s="532"/>
      <c r="B470" s="524" t="s">
        <v>503</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75" outlineLevel="1">
      <c r="A471" s="532"/>
      <c r="B471" s="504" t="s">
        <v>499</v>
      </c>
      <c r="C471" s="291"/>
      <c r="D471" s="291"/>
      <c r="E471" s="291"/>
      <c r="F471" s="291"/>
      <c r="G471" s="291"/>
      <c r="H471" s="291"/>
      <c r="I471" s="291"/>
      <c r="J471" s="291"/>
      <c r="K471" s="291"/>
      <c r="L471" s="291"/>
      <c r="M471" s="291"/>
      <c r="N471" s="291"/>
      <c r="O471" s="291"/>
      <c r="P471" s="291"/>
      <c r="Q471" s="291"/>
      <c r="R471" s="291"/>
      <c r="S471" s="291"/>
      <c r="T471" s="291"/>
      <c r="U471" s="291"/>
      <c r="V471" s="291"/>
      <c r="W471" s="291"/>
      <c r="X471" s="291"/>
      <c r="Y471" s="422"/>
      <c r="Z471" s="425"/>
      <c r="AA471" s="425"/>
      <c r="AB471" s="425"/>
      <c r="AC471" s="425"/>
      <c r="AD471" s="425"/>
      <c r="AE471" s="425"/>
      <c r="AF471" s="425"/>
      <c r="AG471" s="425"/>
      <c r="AH471" s="425"/>
      <c r="AI471" s="425"/>
      <c r="AJ471" s="425"/>
      <c r="AK471" s="425"/>
      <c r="AL471" s="425"/>
      <c r="AM471" s="306"/>
    </row>
    <row r="472" spans="1:39" outlineLevel="1">
      <c r="A472" s="532">
        <v>21</v>
      </c>
      <c r="B472" s="428" t="s">
        <v>113</v>
      </c>
      <c r="C472" s="291" t="s">
        <v>25</v>
      </c>
      <c r="D472" s="295">
        <f>'7.  Persistence Report'!AW125</f>
        <v>1153651</v>
      </c>
      <c r="E472" s="295">
        <f>'7.  Persistence Report'!AX125</f>
        <v>928535</v>
      </c>
      <c r="F472" s="295">
        <f>'7.  Persistence Report'!AY125</f>
        <v>928535</v>
      </c>
      <c r="G472" s="295">
        <f>'7.  Persistence Report'!AZ125</f>
        <v>928535</v>
      </c>
      <c r="H472" s="295">
        <f>'7.  Persistence Report'!BA125</f>
        <v>928535</v>
      </c>
      <c r="I472" s="295">
        <f>'7.  Persistence Report'!BB125</f>
        <v>928535</v>
      </c>
      <c r="J472" s="295">
        <f>'7.  Persistence Report'!BC125</f>
        <v>928535</v>
      </c>
      <c r="K472" s="295">
        <f>'7.  Persistence Report'!BD125</f>
        <v>928526</v>
      </c>
      <c r="L472" s="295">
        <f>'7.  Persistence Report'!BE125</f>
        <v>928526</v>
      </c>
      <c r="M472" s="295">
        <f>'7.  Persistence Report'!BF125</f>
        <v>926224</v>
      </c>
      <c r="N472" s="291"/>
      <c r="O472" s="295">
        <f>'7.  Persistence Report'!R125</f>
        <v>80</v>
      </c>
      <c r="P472" s="295">
        <f>'7.  Persistence Report'!S125</f>
        <v>65</v>
      </c>
      <c r="Q472" s="295">
        <f>'7.  Persistence Report'!T125</f>
        <v>65</v>
      </c>
      <c r="R472" s="295">
        <f>'7.  Persistence Report'!U125</f>
        <v>65</v>
      </c>
      <c r="S472" s="295">
        <f>'7.  Persistence Report'!V125</f>
        <v>65</v>
      </c>
      <c r="T472" s="295">
        <f>'7.  Persistence Report'!W125</f>
        <v>65</v>
      </c>
      <c r="U472" s="295">
        <f>'7.  Persistence Report'!X125</f>
        <v>65</v>
      </c>
      <c r="V472" s="295">
        <f>'7.  Persistence Report'!Y125</f>
        <v>65</v>
      </c>
      <c r="W472" s="295">
        <f>'7.  Persistence Report'!Z125</f>
        <v>65</v>
      </c>
      <c r="X472" s="295">
        <f>'7.  Persistence Report'!AA125</f>
        <v>65</v>
      </c>
      <c r="Y472" s="410">
        <v>1</v>
      </c>
      <c r="Z472" s="410"/>
      <c r="AA472" s="410"/>
      <c r="AB472" s="410"/>
      <c r="AC472" s="410"/>
      <c r="AD472" s="410"/>
      <c r="AE472" s="410"/>
      <c r="AF472" s="410"/>
      <c r="AG472" s="410"/>
      <c r="AH472" s="410"/>
      <c r="AI472" s="410"/>
      <c r="AJ472" s="410"/>
      <c r="AK472" s="410"/>
      <c r="AL472" s="410"/>
      <c r="AM472" s="296">
        <f>SUM(Y472:AL472)</f>
        <v>1</v>
      </c>
    </row>
    <row r="473" spans="1:39" outlineLevel="1">
      <c r="A473" s="532"/>
      <c r="B473" s="431" t="s">
        <v>308</v>
      </c>
      <c r="C473" s="763" t="s">
        <v>779</v>
      </c>
      <c r="D473" s="295">
        <f>'7.  Persistence Report'!AW134</f>
        <v>1618.9195842510744</v>
      </c>
      <c r="E473" s="295">
        <f>'7.  Persistence Report'!AX134</f>
        <v>1614.4833991089768</v>
      </c>
      <c r="F473" s="295">
        <f>'7.  Persistence Report'!AY134</f>
        <v>1610.0472139668791</v>
      </c>
      <c r="G473" s="295">
        <f>'7.  Persistence Report'!AZ134</f>
        <v>1605.6110288247817</v>
      </c>
      <c r="H473" s="295">
        <f>'7.  Persistence Report'!BA134</f>
        <v>1601.174843682684</v>
      </c>
      <c r="I473" s="295">
        <f>'7.  Persistence Report'!BB134</f>
        <v>1596.7386585405864</v>
      </c>
      <c r="J473" s="295">
        <f>'7.  Persistence Report'!BC134</f>
        <v>0</v>
      </c>
      <c r="K473" s="295">
        <f>'7.  Persistence Report'!BD134</f>
        <v>0</v>
      </c>
      <c r="L473" s="295">
        <f>'7.  Persistence Report'!BE134</f>
        <v>0</v>
      </c>
      <c r="M473" s="295">
        <f>'7.  Persistence Report'!BF134</f>
        <v>0</v>
      </c>
      <c r="N473" s="291"/>
      <c r="O473" s="295"/>
      <c r="P473" s="295"/>
      <c r="Q473" s="295"/>
      <c r="R473" s="295"/>
      <c r="S473" s="295"/>
      <c r="T473" s="295"/>
      <c r="U473" s="295"/>
      <c r="V473" s="295"/>
      <c r="W473" s="295"/>
      <c r="X473" s="295"/>
      <c r="Y473" s="411">
        <f>Y472</f>
        <v>1</v>
      </c>
      <c r="Z473" s="411">
        <f t="shared" ref="Z473" si="1322">Z472</f>
        <v>0</v>
      </c>
      <c r="AA473" s="411">
        <f t="shared" ref="AA473" si="1323">AA472</f>
        <v>0</v>
      </c>
      <c r="AB473" s="411">
        <f t="shared" ref="AB473" si="1324">AB472</f>
        <v>0</v>
      </c>
      <c r="AC473" s="411">
        <f t="shared" ref="AC473" si="1325">AC472</f>
        <v>0</v>
      </c>
      <c r="AD473" s="411">
        <f t="shared" ref="AD473" si="1326">AD472</f>
        <v>0</v>
      </c>
      <c r="AE473" s="411">
        <f t="shared" ref="AE473" si="1327">AE472</f>
        <v>0</v>
      </c>
      <c r="AF473" s="411">
        <f t="shared" ref="AF473" si="1328">AF472</f>
        <v>0</v>
      </c>
      <c r="AG473" s="411">
        <f t="shared" ref="AG473" si="1329">AG472</f>
        <v>0</v>
      </c>
      <c r="AH473" s="411">
        <f t="shared" ref="AH473" si="1330">AH472</f>
        <v>0</v>
      </c>
      <c r="AI473" s="411">
        <f t="shared" ref="AI473" si="1331">AI472</f>
        <v>0</v>
      </c>
      <c r="AJ473" s="411">
        <f t="shared" ref="AJ473" si="1332">AJ472</f>
        <v>0</v>
      </c>
      <c r="AK473" s="411">
        <f t="shared" ref="AK473" si="1333">AK472</f>
        <v>0</v>
      </c>
      <c r="AL473" s="411">
        <f t="shared" ref="AL473" si="1334">AL472</f>
        <v>0</v>
      </c>
      <c r="AM473" s="306"/>
    </row>
    <row r="474" spans="1:39" outlineLevel="1">
      <c r="A474" s="532"/>
      <c r="B474" s="431"/>
      <c r="C474" s="291"/>
      <c r="D474" s="291"/>
      <c r="E474" s="291"/>
      <c r="F474" s="291"/>
      <c r="G474" s="291"/>
      <c r="H474" s="291"/>
      <c r="I474" s="291"/>
      <c r="J474" s="291"/>
      <c r="K474" s="291"/>
      <c r="L474" s="291"/>
      <c r="M474" s="291"/>
      <c r="N474" s="291"/>
      <c r="O474" s="291"/>
      <c r="P474" s="291"/>
      <c r="Q474" s="291"/>
      <c r="R474" s="291"/>
      <c r="S474" s="291"/>
      <c r="T474" s="291"/>
      <c r="U474" s="291"/>
      <c r="V474" s="291"/>
      <c r="W474" s="291"/>
      <c r="X474" s="291"/>
      <c r="Y474" s="422"/>
      <c r="Z474" s="425"/>
      <c r="AA474" s="425"/>
      <c r="AB474" s="425"/>
      <c r="AC474" s="425"/>
      <c r="AD474" s="425"/>
      <c r="AE474" s="425"/>
      <c r="AF474" s="425"/>
      <c r="AG474" s="425"/>
      <c r="AH474" s="425"/>
      <c r="AI474" s="425"/>
      <c r="AJ474" s="425"/>
      <c r="AK474" s="425"/>
      <c r="AL474" s="425"/>
      <c r="AM474" s="306"/>
    </row>
    <row r="475" spans="1:39" ht="30" outlineLevel="1">
      <c r="A475" s="532">
        <v>22</v>
      </c>
      <c r="B475" s="428" t="s">
        <v>114</v>
      </c>
      <c r="C475" s="291" t="s">
        <v>25</v>
      </c>
      <c r="D475" s="295">
        <f>'7.  Persistence Report'!AW127</f>
        <v>144419</v>
      </c>
      <c r="E475" s="295">
        <f>'7.  Persistence Report'!AX127</f>
        <v>144419</v>
      </c>
      <c r="F475" s="295">
        <f>'7.  Persistence Report'!AY127</f>
        <v>144419</v>
      </c>
      <c r="G475" s="295">
        <f>'7.  Persistence Report'!AZ127</f>
        <v>144419</v>
      </c>
      <c r="H475" s="295">
        <f>'7.  Persistence Report'!BA127</f>
        <v>144419</v>
      </c>
      <c r="I475" s="295">
        <f>'7.  Persistence Report'!BB127</f>
        <v>144419</v>
      </c>
      <c r="J475" s="295">
        <f>'7.  Persistence Report'!BC127</f>
        <v>144419</v>
      </c>
      <c r="K475" s="295">
        <f>'7.  Persistence Report'!BD127</f>
        <v>144419</v>
      </c>
      <c r="L475" s="295">
        <f>'7.  Persistence Report'!BE127</f>
        <v>144419</v>
      </c>
      <c r="M475" s="295">
        <f>'7.  Persistence Report'!BF127</f>
        <v>144419</v>
      </c>
      <c r="N475" s="291"/>
      <c r="O475" s="295">
        <f>'7.  Persistence Report'!R127</f>
        <v>42</v>
      </c>
      <c r="P475" s="295">
        <f>'7.  Persistence Report'!S127</f>
        <v>42</v>
      </c>
      <c r="Q475" s="295">
        <f>'7.  Persistence Report'!T127</f>
        <v>42</v>
      </c>
      <c r="R475" s="295">
        <f>'7.  Persistence Report'!U127</f>
        <v>42</v>
      </c>
      <c r="S475" s="295">
        <f>'7.  Persistence Report'!V127</f>
        <v>42</v>
      </c>
      <c r="T475" s="295">
        <f>'7.  Persistence Report'!W127</f>
        <v>42</v>
      </c>
      <c r="U475" s="295">
        <f>'7.  Persistence Report'!X127</f>
        <v>42</v>
      </c>
      <c r="V475" s="295">
        <f>'7.  Persistence Report'!Y127</f>
        <v>42</v>
      </c>
      <c r="W475" s="295">
        <f>'7.  Persistence Report'!Z127</f>
        <v>42</v>
      </c>
      <c r="X475" s="295">
        <f>'7.  Persistence Report'!AA127</f>
        <v>42</v>
      </c>
      <c r="Y475" s="410">
        <v>1</v>
      </c>
      <c r="Z475" s="410"/>
      <c r="AA475" s="410"/>
      <c r="AB475" s="410"/>
      <c r="AC475" s="410"/>
      <c r="AD475" s="410"/>
      <c r="AE475" s="410"/>
      <c r="AF475" s="410"/>
      <c r="AG475" s="410"/>
      <c r="AH475" s="410"/>
      <c r="AI475" s="410"/>
      <c r="AJ475" s="410"/>
      <c r="AK475" s="410"/>
      <c r="AL475" s="410"/>
      <c r="AM475" s="296">
        <f>SUM(Y475:AL475)</f>
        <v>1</v>
      </c>
    </row>
    <row r="476" spans="1:39" outlineLevel="1">
      <c r="A476" s="532"/>
      <c r="B476" s="431" t="s">
        <v>308</v>
      </c>
      <c r="C476" s="763" t="s">
        <v>779</v>
      </c>
      <c r="D476" s="295">
        <f>'7.  Persistence Report'!AW135</f>
        <v>5288.2729724000001</v>
      </c>
      <c r="E476" s="295">
        <f>'7.  Persistence Report'!AX135</f>
        <v>5288.2729724000001</v>
      </c>
      <c r="F476" s="295">
        <f>'7.  Persistence Report'!AY135</f>
        <v>5288.2729724000001</v>
      </c>
      <c r="G476" s="295">
        <f>'7.  Persistence Report'!AZ135</f>
        <v>5288.2729724000001</v>
      </c>
      <c r="H476" s="295">
        <f>'7.  Persistence Report'!BA135</f>
        <v>5288.2729724000001</v>
      </c>
      <c r="I476" s="295">
        <f>'7.  Persistence Report'!BB135</f>
        <v>5288.2729724000001</v>
      </c>
      <c r="J476" s="295">
        <f>'7.  Persistence Report'!BC135</f>
        <v>0</v>
      </c>
      <c r="K476" s="295">
        <f>'7.  Persistence Report'!BD135</f>
        <v>0</v>
      </c>
      <c r="L476" s="295">
        <f>'7.  Persistence Report'!BE135</f>
        <v>0</v>
      </c>
      <c r="M476" s="295">
        <f>'7.  Persistence Report'!BF135</f>
        <v>0</v>
      </c>
      <c r="N476" s="291"/>
      <c r="O476" s="295"/>
      <c r="P476" s="295"/>
      <c r="Q476" s="295"/>
      <c r="R476" s="295"/>
      <c r="S476" s="295"/>
      <c r="T476" s="295"/>
      <c r="U476" s="295"/>
      <c r="V476" s="295"/>
      <c r="W476" s="295"/>
      <c r="X476" s="295"/>
      <c r="Y476" s="411">
        <f>Y475</f>
        <v>1</v>
      </c>
      <c r="Z476" s="411">
        <f t="shared" ref="Z476" si="1335">Z475</f>
        <v>0</v>
      </c>
      <c r="AA476" s="411">
        <f t="shared" ref="AA476" si="1336">AA475</f>
        <v>0</v>
      </c>
      <c r="AB476" s="411">
        <f t="shared" ref="AB476" si="1337">AB475</f>
        <v>0</v>
      </c>
      <c r="AC476" s="411">
        <f t="shared" ref="AC476" si="1338">AC475</f>
        <v>0</v>
      </c>
      <c r="AD476" s="411">
        <f t="shared" ref="AD476" si="1339">AD475</f>
        <v>0</v>
      </c>
      <c r="AE476" s="411">
        <f t="shared" ref="AE476" si="1340">AE475</f>
        <v>0</v>
      </c>
      <c r="AF476" s="411">
        <f t="shared" ref="AF476" si="1341">AF475</f>
        <v>0</v>
      </c>
      <c r="AG476" s="411">
        <f t="shared" ref="AG476" si="1342">AG475</f>
        <v>0</v>
      </c>
      <c r="AH476" s="411">
        <f t="shared" ref="AH476" si="1343">AH475</f>
        <v>0</v>
      </c>
      <c r="AI476" s="411">
        <f t="shared" ref="AI476" si="1344">AI475</f>
        <v>0</v>
      </c>
      <c r="AJ476" s="411">
        <f t="shared" ref="AJ476" si="1345">AJ475</f>
        <v>0</v>
      </c>
      <c r="AK476" s="411">
        <f t="shared" ref="AK476" si="1346">AK475</f>
        <v>0</v>
      </c>
      <c r="AL476" s="411">
        <f t="shared" ref="AL476" si="1347">AL475</f>
        <v>0</v>
      </c>
      <c r="AM476" s="306"/>
    </row>
    <row r="477" spans="1:39" outlineLevel="1">
      <c r="A477" s="532"/>
      <c r="B477" s="431"/>
      <c r="C477" s="291"/>
      <c r="D477" s="291"/>
      <c r="E477" s="291"/>
      <c r="F477" s="291"/>
      <c r="G477" s="291"/>
      <c r="H477" s="291"/>
      <c r="I477" s="291"/>
      <c r="J477" s="291"/>
      <c r="K477" s="291"/>
      <c r="L477" s="291"/>
      <c r="M477" s="291"/>
      <c r="N477" s="291"/>
      <c r="O477" s="291"/>
      <c r="P477" s="291"/>
      <c r="Q477" s="291"/>
      <c r="R477" s="291"/>
      <c r="S477" s="291"/>
      <c r="T477" s="291"/>
      <c r="U477" s="291"/>
      <c r="V477" s="291"/>
      <c r="W477" s="291"/>
      <c r="X477" s="291"/>
      <c r="Y477" s="422"/>
      <c r="Z477" s="425"/>
      <c r="AA477" s="425"/>
      <c r="AB477" s="425"/>
      <c r="AC477" s="425"/>
      <c r="AD477" s="425"/>
      <c r="AE477" s="425"/>
      <c r="AF477" s="425"/>
      <c r="AG477" s="425"/>
      <c r="AH477" s="425"/>
      <c r="AI477" s="425"/>
      <c r="AJ477" s="425"/>
      <c r="AK477" s="425"/>
      <c r="AL477" s="425"/>
      <c r="AM477" s="306"/>
    </row>
    <row r="478" spans="1:39" ht="30" outlineLevel="1">
      <c r="A478" s="532">
        <v>23</v>
      </c>
      <c r="B478" s="428" t="s">
        <v>115</v>
      </c>
      <c r="C478" s="291" t="s">
        <v>25</v>
      </c>
      <c r="D478" s="295">
        <f>'7.  Persistence Report'!AW128</f>
        <v>15911</v>
      </c>
      <c r="E478" s="295">
        <f>'7.  Persistence Report'!AX128</f>
        <v>15911</v>
      </c>
      <c r="F478" s="295">
        <f>'7.  Persistence Report'!AY128</f>
        <v>15911</v>
      </c>
      <c r="G478" s="295">
        <f>'7.  Persistence Report'!AZ128</f>
        <v>15911</v>
      </c>
      <c r="H478" s="295">
        <f>'7.  Persistence Report'!BA128</f>
        <v>15911</v>
      </c>
      <c r="I478" s="295">
        <f>'7.  Persistence Report'!BB128</f>
        <v>15911</v>
      </c>
      <c r="J478" s="295">
        <f>'7.  Persistence Report'!BC128</f>
        <v>15911</v>
      </c>
      <c r="K478" s="295">
        <f>'7.  Persistence Report'!BD128</f>
        <v>15911</v>
      </c>
      <c r="L478" s="295">
        <f>'7.  Persistence Report'!BE128</f>
        <v>15911</v>
      </c>
      <c r="M478" s="295">
        <f>'7.  Persistence Report'!BF128</f>
        <v>15911</v>
      </c>
      <c r="N478" s="291"/>
      <c r="O478" s="295">
        <f>'7.  Persistence Report'!R128</f>
        <v>8</v>
      </c>
      <c r="P478" s="295">
        <f>'7.  Persistence Report'!S128</f>
        <v>8</v>
      </c>
      <c r="Q478" s="295">
        <f>'7.  Persistence Report'!T128</f>
        <v>8</v>
      </c>
      <c r="R478" s="295">
        <f>'7.  Persistence Report'!U128</f>
        <v>8</v>
      </c>
      <c r="S478" s="295">
        <f>'7.  Persistence Report'!V128</f>
        <v>8</v>
      </c>
      <c r="T478" s="295">
        <f>'7.  Persistence Report'!W128</f>
        <v>8</v>
      </c>
      <c r="U478" s="295">
        <f>'7.  Persistence Report'!X128</f>
        <v>8</v>
      </c>
      <c r="V478" s="295">
        <f>'7.  Persistence Report'!Y128</f>
        <v>8</v>
      </c>
      <c r="W478" s="295">
        <f>'7.  Persistence Report'!Z128</f>
        <v>8</v>
      </c>
      <c r="X478" s="295">
        <f>'7.  Persistence Report'!AA128</f>
        <v>8</v>
      </c>
      <c r="Y478" s="410">
        <v>1</v>
      </c>
      <c r="Z478" s="410"/>
      <c r="AA478" s="410"/>
      <c r="AB478" s="410"/>
      <c r="AC478" s="410"/>
      <c r="AD478" s="410"/>
      <c r="AE478" s="410"/>
      <c r="AF478" s="410"/>
      <c r="AG478" s="410"/>
      <c r="AH478" s="410"/>
      <c r="AI478" s="410"/>
      <c r="AJ478" s="410"/>
      <c r="AK478" s="410"/>
      <c r="AL478" s="410"/>
      <c r="AM478" s="296">
        <f>SUM(Y478:AL478)</f>
        <v>1</v>
      </c>
    </row>
    <row r="479" spans="1:39" outlineLevel="1">
      <c r="A479" s="532"/>
      <c r="B479" s="431" t="s">
        <v>308</v>
      </c>
      <c r="C479" s="763" t="s">
        <v>779</v>
      </c>
      <c r="D479" s="295">
        <f>'7.  Persistence Report'!AW136</f>
        <v>5988.2759481328094</v>
      </c>
      <c r="E479" s="295">
        <f>'7.  Persistence Report'!AX136</f>
        <v>5988.2759481328094</v>
      </c>
      <c r="F479" s="295">
        <f>'7.  Persistence Report'!AY136</f>
        <v>5988.2759481328094</v>
      </c>
      <c r="G479" s="295">
        <f>'7.  Persistence Report'!AZ136</f>
        <v>5988.2759481328094</v>
      </c>
      <c r="H479" s="295">
        <f>'7.  Persistence Report'!BA136</f>
        <v>5988.2759481328094</v>
      </c>
      <c r="I479" s="295">
        <f>'7.  Persistence Report'!BB136</f>
        <v>5988.2759481328094</v>
      </c>
      <c r="J479" s="295">
        <f>'7.  Persistence Report'!BC136</f>
        <v>0</v>
      </c>
      <c r="K479" s="295">
        <f>'7.  Persistence Report'!BD136</f>
        <v>0</v>
      </c>
      <c r="L479" s="295">
        <f>'7.  Persistence Report'!BE136</f>
        <v>0</v>
      </c>
      <c r="M479" s="295">
        <f>'7.  Persistence Report'!BF136</f>
        <v>0</v>
      </c>
      <c r="N479" s="291"/>
      <c r="O479" s="295"/>
      <c r="P479" s="295"/>
      <c r="Q479" s="295"/>
      <c r="R479" s="295"/>
      <c r="S479" s="295"/>
      <c r="T479" s="295"/>
      <c r="U479" s="295"/>
      <c r="V479" s="295"/>
      <c r="W479" s="295"/>
      <c r="X479" s="295"/>
      <c r="Y479" s="411">
        <f>Y478</f>
        <v>1</v>
      </c>
      <c r="Z479" s="411">
        <f t="shared" ref="Z479" si="1348">Z478</f>
        <v>0</v>
      </c>
      <c r="AA479" s="411">
        <f t="shared" ref="AA479" si="1349">AA478</f>
        <v>0</v>
      </c>
      <c r="AB479" s="411">
        <f t="shared" ref="AB479" si="1350">AB478</f>
        <v>0</v>
      </c>
      <c r="AC479" s="411">
        <f t="shared" ref="AC479" si="1351">AC478</f>
        <v>0</v>
      </c>
      <c r="AD479" s="411">
        <f t="shared" ref="AD479" si="1352">AD478</f>
        <v>0</v>
      </c>
      <c r="AE479" s="411">
        <f t="shared" ref="AE479" si="1353">AE478</f>
        <v>0</v>
      </c>
      <c r="AF479" s="411">
        <f t="shared" ref="AF479" si="1354">AF478</f>
        <v>0</v>
      </c>
      <c r="AG479" s="411">
        <f t="shared" ref="AG479" si="1355">AG478</f>
        <v>0</v>
      </c>
      <c r="AH479" s="411">
        <f t="shared" ref="AH479" si="1356">AH478</f>
        <v>0</v>
      </c>
      <c r="AI479" s="411">
        <f t="shared" ref="AI479" si="1357">AI478</f>
        <v>0</v>
      </c>
      <c r="AJ479" s="411">
        <f t="shared" ref="AJ479" si="1358">AJ478</f>
        <v>0</v>
      </c>
      <c r="AK479" s="411">
        <f t="shared" ref="AK479" si="1359">AK478</f>
        <v>0</v>
      </c>
      <c r="AL479" s="411">
        <f t="shared" ref="AL479" si="1360">AL478</f>
        <v>0</v>
      </c>
      <c r="AM479" s="306"/>
    </row>
    <row r="480" spans="1:39" outlineLevel="1">
      <c r="A480" s="532"/>
      <c r="B480" s="430"/>
      <c r="C480" s="291"/>
      <c r="D480" s="291"/>
      <c r="E480" s="291"/>
      <c r="F480" s="291"/>
      <c r="G480" s="291"/>
      <c r="H480" s="291"/>
      <c r="I480" s="291"/>
      <c r="J480" s="291"/>
      <c r="K480" s="291"/>
      <c r="L480" s="291"/>
      <c r="M480" s="291"/>
      <c r="N480" s="291"/>
      <c r="O480" s="291"/>
      <c r="P480" s="291"/>
      <c r="Q480" s="291"/>
      <c r="R480" s="291"/>
      <c r="S480" s="291"/>
      <c r="T480" s="291"/>
      <c r="U480" s="291"/>
      <c r="V480" s="291"/>
      <c r="W480" s="291"/>
      <c r="X480" s="291"/>
      <c r="Y480" s="422"/>
      <c r="Z480" s="425"/>
      <c r="AA480" s="425"/>
      <c r="AB480" s="425"/>
      <c r="AC480" s="425"/>
      <c r="AD480" s="425"/>
      <c r="AE480" s="425"/>
      <c r="AF480" s="425"/>
      <c r="AG480" s="425"/>
      <c r="AH480" s="425"/>
      <c r="AI480" s="425"/>
      <c r="AJ480" s="425"/>
      <c r="AK480" s="425"/>
      <c r="AL480" s="425"/>
      <c r="AM480" s="306"/>
    </row>
    <row r="481" spans="1:39" ht="30" outlineLevel="1">
      <c r="A481" s="532">
        <v>24</v>
      </c>
      <c r="B481" s="428" t="s">
        <v>116</v>
      </c>
      <c r="C481" s="291" t="s">
        <v>25</v>
      </c>
      <c r="D481" s="295">
        <f>'7.  Persistence Report'!AW129</f>
        <v>17442</v>
      </c>
      <c r="E481" s="295">
        <f>'7.  Persistence Report'!AX129</f>
        <v>17442</v>
      </c>
      <c r="F481" s="295">
        <f>'7.  Persistence Report'!AY129</f>
        <v>17442</v>
      </c>
      <c r="G481" s="295">
        <f>'7.  Persistence Report'!AZ129</f>
        <v>17442</v>
      </c>
      <c r="H481" s="295">
        <f>'7.  Persistence Report'!BA129</f>
        <v>17442</v>
      </c>
      <c r="I481" s="295">
        <f>'7.  Persistence Report'!BB129</f>
        <v>17442</v>
      </c>
      <c r="J481" s="295">
        <f>'7.  Persistence Report'!BC129</f>
        <v>17442</v>
      </c>
      <c r="K481" s="295">
        <f>'7.  Persistence Report'!BD129</f>
        <v>17442</v>
      </c>
      <c r="L481" s="295">
        <f>'7.  Persistence Report'!BE129</f>
        <v>17442</v>
      </c>
      <c r="M481" s="295">
        <f>'7.  Persistence Report'!BF129</f>
        <v>17393</v>
      </c>
      <c r="N481" s="291"/>
      <c r="O481" s="295">
        <f>'7.  Persistence Report'!R129</f>
        <v>2</v>
      </c>
      <c r="P481" s="295">
        <f>'7.  Persistence Report'!S129</f>
        <v>2</v>
      </c>
      <c r="Q481" s="295">
        <f>'7.  Persistence Report'!T129</f>
        <v>2</v>
      </c>
      <c r="R481" s="295">
        <f>'7.  Persistence Report'!U129</f>
        <v>2</v>
      </c>
      <c r="S481" s="295">
        <f>'7.  Persistence Report'!V129</f>
        <v>2</v>
      </c>
      <c r="T481" s="295">
        <f>'7.  Persistence Report'!W129</f>
        <v>2</v>
      </c>
      <c r="U481" s="295">
        <f>'7.  Persistence Report'!X129</f>
        <v>2</v>
      </c>
      <c r="V481" s="295">
        <f>'7.  Persistence Report'!Y129</f>
        <v>2</v>
      </c>
      <c r="W481" s="295">
        <f>'7.  Persistence Report'!Z129</f>
        <v>2</v>
      </c>
      <c r="X481" s="295">
        <f>'7.  Persistence Report'!AA129</f>
        <v>2</v>
      </c>
      <c r="Y481" s="410">
        <v>1</v>
      </c>
      <c r="Z481" s="410"/>
      <c r="AA481" s="410"/>
      <c r="AB481" s="410"/>
      <c r="AC481" s="410"/>
      <c r="AD481" s="410"/>
      <c r="AE481" s="410"/>
      <c r="AF481" s="410"/>
      <c r="AG481" s="410"/>
      <c r="AH481" s="410"/>
      <c r="AI481" s="410"/>
      <c r="AJ481" s="410"/>
      <c r="AK481" s="410"/>
      <c r="AL481" s="410"/>
      <c r="AM481" s="296">
        <f>SUM(Y481:AL481)</f>
        <v>1</v>
      </c>
    </row>
    <row r="482" spans="1:39" outlineLevel="1">
      <c r="A482" s="532"/>
      <c r="B482" s="431" t="s">
        <v>308</v>
      </c>
      <c r="C482" s="291" t="s">
        <v>163</v>
      </c>
      <c r="D482" s="295"/>
      <c r="E482" s="295"/>
      <c r="F482" s="295"/>
      <c r="G482" s="295"/>
      <c r="H482" s="295"/>
      <c r="I482" s="295"/>
      <c r="J482" s="295"/>
      <c r="K482" s="295"/>
      <c r="L482" s="295"/>
      <c r="M482" s="295"/>
      <c r="N482" s="291"/>
      <c r="O482" s="295"/>
      <c r="P482" s="295"/>
      <c r="Q482" s="295"/>
      <c r="R482" s="295"/>
      <c r="S482" s="295"/>
      <c r="T482" s="295"/>
      <c r="U482" s="295"/>
      <c r="V482" s="295"/>
      <c r="W482" s="295"/>
      <c r="X482" s="295"/>
      <c r="Y482" s="411">
        <f>Y481</f>
        <v>1</v>
      </c>
      <c r="Z482" s="411">
        <f t="shared" ref="Z482" si="1361">Z481</f>
        <v>0</v>
      </c>
      <c r="AA482" s="411">
        <f t="shared" ref="AA482" si="1362">AA481</f>
        <v>0</v>
      </c>
      <c r="AB482" s="411">
        <f t="shared" ref="AB482" si="1363">AB481</f>
        <v>0</v>
      </c>
      <c r="AC482" s="411">
        <f t="shared" ref="AC482" si="1364">AC481</f>
        <v>0</v>
      </c>
      <c r="AD482" s="411">
        <f t="shared" ref="AD482" si="1365">AD481</f>
        <v>0</v>
      </c>
      <c r="AE482" s="411">
        <f t="shared" ref="AE482" si="1366">AE481</f>
        <v>0</v>
      </c>
      <c r="AF482" s="411">
        <f t="shared" ref="AF482" si="1367">AF481</f>
        <v>0</v>
      </c>
      <c r="AG482" s="411">
        <f t="shared" ref="AG482" si="1368">AG481</f>
        <v>0</v>
      </c>
      <c r="AH482" s="411">
        <f t="shared" ref="AH482" si="1369">AH481</f>
        <v>0</v>
      </c>
      <c r="AI482" s="411">
        <f t="shared" ref="AI482" si="1370">AI481</f>
        <v>0</v>
      </c>
      <c r="AJ482" s="411">
        <f t="shared" ref="AJ482" si="1371">AJ481</f>
        <v>0</v>
      </c>
      <c r="AK482" s="411">
        <f t="shared" ref="AK482" si="1372">AK481</f>
        <v>0</v>
      </c>
      <c r="AL482" s="411">
        <f t="shared" ref="AL482" si="1373">AL481</f>
        <v>0</v>
      </c>
      <c r="AM482" s="306"/>
    </row>
    <row r="483" spans="1:39" outlineLevel="1">
      <c r="A483" s="532"/>
      <c r="B483" s="431"/>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75" outlineLevel="1">
      <c r="A484" s="532"/>
      <c r="B484" s="504" t="s">
        <v>500</v>
      </c>
      <c r="C484" s="291"/>
      <c r="D484" s="291"/>
      <c r="E484" s="291"/>
      <c r="F484" s="291"/>
      <c r="G484" s="291"/>
      <c r="H484" s="291"/>
      <c r="I484" s="291"/>
      <c r="J484" s="291"/>
      <c r="K484" s="291"/>
      <c r="L484" s="291"/>
      <c r="M484" s="291"/>
      <c r="N484" s="291"/>
      <c r="O484" s="291"/>
      <c r="P484" s="291"/>
      <c r="Q484" s="291"/>
      <c r="R484" s="291"/>
      <c r="S484" s="291"/>
      <c r="T484" s="291"/>
      <c r="U484" s="291"/>
      <c r="V484" s="291"/>
      <c r="W484" s="291"/>
      <c r="X484" s="291"/>
      <c r="Y484" s="412"/>
      <c r="Z484" s="425"/>
      <c r="AA484" s="425"/>
      <c r="AB484" s="425"/>
      <c r="AC484" s="425"/>
      <c r="AD484" s="425"/>
      <c r="AE484" s="425"/>
      <c r="AF484" s="425"/>
      <c r="AG484" s="425"/>
      <c r="AH484" s="425"/>
      <c r="AI484" s="425"/>
      <c r="AJ484" s="425"/>
      <c r="AK484" s="425"/>
      <c r="AL484" s="425"/>
      <c r="AM484" s="306"/>
    </row>
    <row r="485" spans="1:39" outlineLevel="1">
      <c r="A485" s="532">
        <v>25</v>
      </c>
      <c r="B485" s="428" t="s">
        <v>117</v>
      </c>
      <c r="C485" s="291" t="s">
        <v>25</v>
      </c>
      <c r="D485" s="295"/>
      <c r="E485" s="295"/>
      <c r="F485" s="295"/>
      <c r="G485" s="295"/>
      <c r="H485" s="295"/>
      <c r="I485" s="295"/>
      <c r="J485" s="295"/>
      <c r="K485" s="295"/>
      <c r="L485" s="295"/>
      <c r="M485" s="295"/>
      <c r="N485" s="295">
        <v>12</v>
      </c>
      <c r="O485" s="295"/>
      <c r="P485" s="295"/>
      <c r="Q485" s="295"/>
      <c r="R485" s="295"/>
      <c r="S485" s="295"/>
      <c r="T485" s="295"/>
      <c r="U485" s="295"/>
      <c r="V485" s="295"/>
      <c r="W485" s="295"/>
      <c r="X485" s="295"/>
      <c r="Y485" s="426"/>
      <c r="Z485" s="410"/>
      <c r="AA485" s="410"/>
      <c r="AB485" s="410"/>
      <c r="AC485" s="410"/>
      <c r="AD485" s="410"/>
      <c r="AE485" s="410"/>
      <c r="AF485" s="415"/>
      <c r="AG485" s="415"/>
      <c r="AH485" s="415"/>
      <c r="AI485" s="415"/>
      <c r="AJ485" s="415"/>
      <c r="AK485" s="415"/>
      <c r="AL485" s="415"/>
      <c r="AM485" s="296">
        <f>SUM(Y485:AL485)</f>
        <v>0</v>
      </c>
    </row>
    <row r="486" spans="1:39" outlineLevel="1">
      <c r="A486" s="532"/>
      <c r="B486" s="431" t="s">
        <v>308</v>
      </c>
      <c r="C486" s="291" t="s">
        <v>163</v>
      </c>
      <c r="D486" s="295"/>
      <c r="E486" s="295"/>
      <c r="F486" s="295"/>
      <c r="G486" s="295"/>
      <c r="H486" s="295"/>
      <c r="I486" s="295"/>
      <c r="J486" s="295"/>
      <c r="K486" s="295"/>
      <c r="L486" s="295"/>
      <c r="M486" s="295"/>
      <c r="N486" s="295">
        <f>N485</f>
        <v>12</v>
      </c>
      <c r="O486" s="295"/>
      <c r="P486" s="295"/>
      <c r="Q486" s="295"/>
      <c r="R486" s="295"/>
      <c r="S486" s="295"/>
      <c r="T486" s="295"/>
      <c r="U486" s="295"/>
      <c r="V486" s="295"/>
      <c r="W486" s="295"/>
      <c r="X486" s="295"/>
      <c r="Y486" s="411">
        <f>Y485</f>
        <v>0</v>
      </c>
      <c r="Z486" s="411">
        <f t="shared" ref="Z486" si="1374">Z485</f>
        <v>0</v>
      </c>
      <c r="AA486" s="411">
        <f t="shared" ref="AA486" si="1375">AA485</f>
        <v>0</v>
      </c>
      <c r="AB486" s="411">
        <f t="shared" ref="AB486" si="1376">AB485</f>
        <v>0</v>
      </c>
      <c r="AC486" s="411">
        <f t="shared" ref="AC486" si="1377">AC485</f>
        <v>0</v>
      </c>
      <c r="AD486" s="411">
        <f t="shared" ref="AD486" si="1378">AD485</f>
        <v>0</v>
      </c>
      <c r="AE486" s="411">
        <f t="shared" ref="AE486" si="1379">AE485</f>
        <v>0</v>
      </c>
      <c r="AF486" s="411">
        <f t="shared" ref="AF486" si="1380">AF485</f>
        <v>0</v>
      </c>
      <c r="AG486" s="411">
        <f t="shared" ref="AG486" si="1381">AG485</f>
        <v>0</v>
      </c>
      <c r="AH486" s="411">
        <f t="shared" ref="AH486" si="1382">AH485</f>
        <v>0</v>
      </c>
      <c r="AI486" s="411">
        <f t="shared" ref="AI486" si="1383">AI485</f>
        <v>0</v>
      </c>
      <c r="AJ486" s="411">
        <f t="shared" ref="AJ486" si="1384">AJ485</f>
        <v>0</v>
      </c>
      <c r="AK486" s="411">
        <f t="shared" ref="AK486" si="1385">AK485</f>
        <v>0</v>
      </c>
      <c r="AL486" s="411">
        <f t="shared" ref="AL486" si="1386">AL485</f>
        <v>0</v>
      </c>
      <c r="AM486" s="306"/>
    </row>
    <row r="487" spans="1:39" outlineLevel="1">
      <c r="A487" s="532"/>
      <c r="B487" s="431"/>
      <c r="C487" s="291"/>
      <c r="D487" s="291"/>
      <c r="E487" s="291"/>
      <c r="F487" s="291"/>
      <c r="G487" s="291"/>
      <c r="H487" s="291"/>
      <c r="I487" s="291"/>
      <c r="J487" s="291"/>
      <c r="K487" s="291"/>
      <c r="L487" s="291"/>
      <c r="M487" s="291"/>
      <c r="N487" s="291"/>
      <c r="O487" s="291"/>
      <c r="P487" s="291"/>
      <c r="Q487" s="291"/>
      <c r="R487" s="291"/>
      <c r="S487" s="291"/>
      <c r="T487" s="291"/>
      <c r="U487" s="291"/>
      <c r="V487" s="291"/>
      <c r="W487" s="291"/>
      <c r="X487" s="291"/>
      <c r="Y487" s="412"/>
      <c r="Z487" s="425"/>
      <c r="AA487" s="425"/>
      <c r="AB487" s="425"/>
      <c r="AC487" s="425"/>
      <c r="AD487" s="425"/>
      <c r="AE487" s="425"/>
      <c r="AF487" s="425"/>
      <c r="AG487" s="425"/>
      <c r="AH487" s="425"/>
      <c r="AI487" s="425"/>
      <c r="AJ487" s="425"/>
      <c r="AK487" s="425"/>
      <c r="AL487" s="425"/>
      <c r="AM487" s="306"/>
    </row>
    <row r="488" spans="1:39" outlineLevel="1">
      <c r="A488" s="532">
        <v>26</v>
      </c>
      <c r="B488" s="428" t="s">
        <v>118</v>
      </c>
      <c r="C488" s="291" t="s">
        <v>25</v>
      </c>
      <c r="D488" s="295">
        <f>'7.  Persistence Report'!AW130</f>
        <v>335002</v>
      </c>
      <c r="E488" s="295">
        <f>'7.  Persistence Report'!AX130</f>
        <v>340683</v>
      </c>
      <c r="F488" s="295">
        <f>'7.  Persistence Report'!AY130</f>
        <v>340683</v>
      </c>
      <c r="G488" s="295">
        <f>'7.  Persistence Report'!AZ130</f>
        <v>340683</v>
      </c>
      <c r="H488" s="295">
        <f>'7.  Persistence Report'!BA130</f>
        <v>340683</v>
      </c>
      <c r="I488" s="295">
        <f>'7.  Persistence Report'!BB130</f>
        <v>315723</v>
      </c>
      <c r="J488" s="295">
        <f>'7.  Persistence Report'!BC130</f>
        <v>315723</v>
      </c>
      <c r="K488" s="295">
        <f>'7.  Persistence Report'!BD130</f>
        <v>315723</v>
      </c>
      <c r="L488" s="295">
        <f>'7.  Persistence Report'!BE130</f>
        <v>309077</v>
      </c>
      <c r="M488" s="295">
        <f>'7.  Persistence Report'!BF130</f>
        <v>309077</v>
      </c>
      <c r="N488" s="295">
        <v>12</v>
      </c>
      <c r="O488" s="295">
        <f>'7.  Persistence Report'!R130</f>
        <v>71</v>
      </c>
      <c r="P488" s="295">
        <f>'7.  Persistence Report'!S130</f>
        <v>72</v>
      </c>
      <c r="Q488" s="295">
        <f>'7.  Persistence Report'!T130</f>
        <v>72</v>
      </c>
      <c r="R488" s="295">
        <f>'7.  Persistence Report'!U130</f>
        <v>72</v>
      </c>
      <c r="S488" s="295">
        <f>'7.  Persistence Report'!V130</f>
        <v>72</v>
      </c>
      <c r="T488" s="295">
        <f>'7.  Persistence Report'!W130</f>
        <v>68</v>
      </c>
      <c r="U488" s="295">
        <f>'7.  Persistence Report'!X130</f>
        <v>68</v>
      </c>
      <c r="V488" s="295">
        <f>'7.  Persistence Report'!Y130</f>
        <v>68</v>
      </c>
      <c r="W488" s="295">
        <f>'7.  Persistence Report'!Z130</f>
        <v>68</v>
      </c>
      <c r="X488" s="295">
        <f>'7.  Persistence Report'!AA130</f>
        <v>68</v>
      </c>
      <c r="Y488" s="426"/>
      <c r="Z488" s="410">
        <f>'3-a.  Rate Class Allocations'!L29</f>
        <v>0.60042075610020307</v>
      </c>
      <c r="AA488" s="410">
        <f>'3-a.  Rate Class Allocations'!O29</f>
        <v>0.29889262099877695</v>
      </c>
      <c r="AB488" s="410"/>
      <c r="AC488" s="410"/>
      <c r="AD488" s="410"/>
      <c r="AE488" s="410"/>
      <c r="AF488" s="415"/>
      <c r="AG488" s="415"/>
      <c r="AH488" s="415"/>
      <c r="AI488" s="415"/>
      <c r="AJ488" s="415"/>
      <c r="AK488" s="415"/>
      <c r="AL488" s="415"/>
      <c r="AM488" s="296">
        <f>SUM(Y488:AL488)</f>
        <v>0.89931337709898007</v>
      </c>
    </row>
    <row r="489" spans="1:39" outlineLevel="1">
      <c r="A489" s="532"/>
      <c r="B489" s="431" t="s">
        <v>308</v>
      </c>
      <c r="C489" s="763" t="s">
        <v>779</v>
      </c>
      <c r="D489" s="295">
        <f>'7.  Persistence Report'!AW137</f>
        <v>29293.781605836346</v>
      </c>
      <c r="E489" s="295">
        <f>'7.  Persistence Report'!AX137</f>
        <v>29245.494672289398</v>
      </c>
      <c r="F489" s="295">
        <f>'7.  Persistence Report'!AY137</f>
        <v>29197.207738742451</v>
      </c>
      <c r="G489" s="295">
        <f>'7.  Persistence Report'!AZ137</f>
        <v>29148.920805195499</v>
      </c>
      <c r="H489" s="295">
        <f>'7.  Persistence Report'!BA137</f>
        <v>29100.633871648552</v>
      </c>
      <c r="I489" s="295">
        <f>'7.  Persistence Report'!BB137</f>
        <v>29052.346938101604</v>
      </c>
      <c r="J489" s="295">
        <f>'7.  Persistence Report'!BC137</f>
        <v>0</v>
      </c>
      <c r="K489" s="295">
        <f>'7.  Persistence Report'!BD137</f>
        <v>0</v>
      </c>
      <c r="L489" s="295">
        <f>'7.  Persistence Report'!BE137</f>
        <v>0</v>
      </c>
      <c r="M489" s="295">
        <f>'7.  Persistence Report'!BF137</f>
        <v>0</v>
      </c>
      <c r="N489" s="295">
        <f>N488</f>
        <v>12</v>
      </c>
      <c r="O489" s="295">
        <f>'7.  Persistence Report'!R137</f>
        <v>2.9988626179448263</v>
      </c>
      <c r="P489" s="295">
        <f>'7.  Persistence Report'!S137</f>
        <v>3.0051464209728529</v>
      </c>
      <c r="Q489" s="295">
        <f>'7.  Persistence Report'!T137</f>
        <v>2.9963689620553944</v>
      </c>
      <c r="R489" s="295">
        <f>'7.  Persistence Report'!U137</f>
        <v>2.9914135063745784</v>
      </c>
      <c r="S489" s="295">
        <f>'7.  Persistence Report'!V137</f>
        <v>2.9864580506937624</v>
      </c>
      <c r="T489" s="295">
        <f>'7.  Persistence Report'!W137</f>
        <v>2.9423132899923794</v>
      </c>
      <c r="U489" s="295">
        <f>'7.  Persistence Report'!X137</f>
        <v>0</v>
      </c>
      <c r="V489" s="295">
        <f>'7.  Persistence Report'!Y137</f>
        <v>0</v>
      </c>
      <c r="W489" s="295">
        <f>'7.  Persistence Report'!Z137</f>
        <v>0</v>
      </c>
      <c r="X489" s="295">
        <f>'7.  Persistence Report'!AA137</f>
        <v>0</v>
      </c>
      <c r="Y489" s="411">
        <f>Y488</f>
        <v>0</v>
      </c>
      <c r="Z489" s="411">
        <f t="shared" ref="Z489" si="1387">Z488</f>
        <v>0.60042075610020307</v>
      </c>
      <c r="AA489" s="411">
        <f t="shared" ref="AA489" si="1388">AA488</f>
        <v>0.29889262099877695</v>
      </c>
      <c r="AB489" s="411">
        <f t="shared" ref="AB489" si="1389">AB488</f>
        <v>0</v>
      </c>
      <c r="AC489" s="411">
        <f t="shared" ref="AC489" si="1390">AC488</f>
        <v>0</v>
      </c>
      <c r="AD489" s="411">
        <f t="shared" ref="AD489" si="1391">AD488</f>
        <v>0</v>
      </c>
      <c r="AE489" s="411">
        <f t="shared" ref="AE489" si="1392">AE488</f>
        <v>0</v>
      </c>
      <c r="AF489" s="411">
        <f t="shared" ref="AF489" si="1393">AF488</f>
        <v>0</v>
      </c>
      <c r="AG489" s="411">
        <f t="shared" ref="AG489" si="1394">AG488</f>
        <v>0</v>
      </c>
      <c r="AH489" s="411">
        <f t="shared" ref="AH489" si="1395">AH488</f>
        <v>0</v>
      </c>
      <c r="AI489" s="411">
        <f t="shared" ref="AI489" si="1396">AI488</f>
        <v>0</v>
      </c>
      <c r="AJ489" s="411">
        <f t="shared" ref="AJ489" si="1397">AJ488</f>
        <v>0</v>
      </c>
      <c r="AK489" s="411">
        <f t="shared" ref="AK489" si="1398">AK488</f>
        <v>0</v>
      </c>
      <c r="AL489" s="411">
        <f t="shared" ref="AL489" si="1399">AL488</f>
        <v>0</v>
      </c>
      <c r="AM489" s="306"/>
    </row>
    <row r="490" spans="1:39" outlineLevel="1">
      <c r="A490" s="532"/>
      <c r="B490" s="431"/>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12"/>
      <c r="Z490" s="425"/>
      <c r="AA490" s="425"/>
      <c r="AB490" s="425"/>
      <c r="AC490" s="425"/>
      <c r="AD490" s="425"/>
      <c r="AE490" s="425"/>
      <c r="AF490" s="425"/>
      <c r="AG490" s="425"/>
      <c r="AH490" s="425"/>
      <c r="AI490" s="425"/>
      <c r="AJ490" s="425"/>
      <c r="AK490" s="425"/>
      <c r="AL490" s="425"/>
      <c r="AM490" s="306"/>
    </row>
    <row r="491" spans="1:39" ht="30" outlineLevel="1">
      <c r="A491" s="532">
        <v>27</v>
      </c>
      <c r="B491" s="428" t="s">
        <v>119</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0"/>
      <c r="AA491" s="410"/>
      <c r="AB491" s="410"/>
      <c r="AC491" s="410"/>
      <c r="AD491" s="410"/>
      <c r="AE491" s="410"/>
      <c r="AF491" s="415"/>
      <c r="AG491" s="415"/>
      <c r="AH491" s="415"/>
      <c r="AI491" s="415"/>
      <c r="AJ491" s="415"/>
      <c r="AK491" s="415"/>
      <c r="AL491" s="415"/>
      <c r="AM491" s="296">
        <f>SUM(Y491:AL491)</f>
        <v>0</v>
      </c>
    </row>
    <row r="492" spans="1:39" outlineLevel="1">
      <c r="A492" s="532"/>
      <c r="B492" s="431" t="s">
        <v>308</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 t="shared" ref="Z492" si="1400">Z491</f>
        <v>0</v>
      </c>
      <c r="AA492" s="411">
        <f t="shared" ref="AA492" si="1401">AA491</f>
        <v>0</v>
      </c>
      <c r="AB492" s="411">
        <f t="shared" ref="AB492" si="1402">AB491</f>
        <v>0</v>
      </c>
      <c r="AC492" s="411">
        <f t="shared" ref="AC492" si="1403">AC491</f>
        <v>0</v>
      </c>
      <c r="AD492" s="411">
        <f t="shared" ref="AD492" si="1404">AD491</f>
        <v>0</v>
      </c>
      <c r="AE492" s="411">
        <f t="shared" ref="AE492" si="1405">AE491</f>
        <v>0</v>
      </c>
      <c r="AF492" s="411">
        <f t="shared" ref="AF492" si="1406">AF491</f>
        <v>0</v>
      </c>
      <c r="AG492" s="411">
        <f t="shared" ref="AG492" si="1407">AG491</f>
        <v>0</v>
      </c>
      <c r="AH492" s="411">
        <f t="shared" ref="AH492" si="1408">AH491</f>
        <v>0</v>
      </c>
      <c r="AI492" s="411">
        <f t="shared" ref="AI492" si="1409">AI491</f>
        <v>0</v>
      </c>
      <c r="AJ492" s="411">
        <f t="shared" ref="AJ492" si="1410">AJ491</f>
        <v>0</v>
      </c>
      <c r="AK492" s="411">
        <f t="shared" ref="AK492" si="1411">AK491</f>
        <v>0</v>
      </c>
      <c r="AL492" s="411">
        <f t="shared" ref="AL492" si="1412">AL491</f>
        <v>0</v>
      </c>
      <c r="AM492" s="306"/>
    </row>
    <row r="493" spans="1:39" outlineLevel="1">
      <c r="A493" s="532"/>
      <c r="B493" s="431"/>
      <c r="C493" s="291"/>
      <c r="D493" s="291"/>
      <c r="E493" s="291"/>
      <c r="F493" s="291"/>
      <c r="G493" s="291"/>
      <c r="H493" s="291"/>
      <c r="I493" s="291"/>
      <c r="J493" s="291"/>
      <c r="K493" s="291"/>
      <c r="L493" s="291"/>
      <c r="M493" s="291"/>
      <c r="N493" s="291"/>
      <c r="O493" s="291"/>
      <c r="P493" s="291"/>
      <c r="Q493" s="291"/>
      <c r="R493" s="291"/>
      <c r="S493" s="291"/>
      <c r="T493" s="291"/>
      <c r="U493" s="291"/>
      <c r="V493" s="291"/>
      <c r="W493" s="291"/>
      <c r="X493" s="291"/>
      <c r="Y493" s="412"/>
      <c r="Z493" s="425"/>
      <c r="AA493" s="425"/>
      <c r="AB493" s="425"/>
      <c r="AC493" s="425"/>
      <c r="AD493" s="425"/>
      <c r="AE493" s="425"/>
      <c r="AF493" s="425"/>
      <c r="AG493" s="425"/>
      <c r="AH493" s="425"/>
      <c r="AI493" s="425"/>
      <c r="AJ493" s="425"/>
      <c r="AK493" s="425"/>
      <c r="AL493" s="425"/>
      <c r="AM493" s="306"/>
    </row>
    <row r="494" spans="1:39" ht="30" outlineLevel="1">
      <c r="A494" s="532">
        <v>28</v>
      </c>
      <c r="B494" s="428" t="s">
        <v>120</v>
      </c>
      <c r="C494" s="291" t="s">
        <v>25</v>
      </c>
      <c r="D494" s="295"/>
      <c r="E494" s="295"/>
      <c r="F494" s="295"/>
      <c r="G494" s="295"/>
      <c r="H494" s="295"/>
      <c r="I494" s="295"/>
      <c r="J494" s="295"/>
      <c r="K494" s="295"/>
      <c r="L494" s="295"/>
      <c r="M494" s="295"/>
      <c r="N494" s="295">
        <v>12</v>
      </c>
      <c r="O494" s="295"/>
      <c r="P494" s="295"/>
      <c r="Q494" s="295"/>
      <c r="R494" s="295"/>
      <c r="S494" s="295"/>
      <c r="T494" s="295"/>
      <c r="U494" s="295"/>
      <c r="V494" s="295"/>
      <c r="W494" s="295"/>
      <c r="X494" s="295"/>
      <c r="Y494" s="426"/>
      <c r="Z494" s="410"/>
      <c r="AA494" s="410"/>
      <c r="AB494" s="410"/>
      <c r="AC494" s="410"/>
      <c r="AD494" s="410"/>
      <c r="AE494" s="410"/>
      <c r="AF494" s="415"/>
      <c r="AG494" s="415"/>
      <c r="AH494" s="415"/>
      <c r="AI494" s="415"/>
      <c r="AJ494" s="415"/>
      <c r="AK494" s="415"/>
      <c r="AL494" s="415"/>
      <c r="AM494" s="296">
        <f>SUM(Y494:AL494)</f>
        <v>0</v>
      </c>
    </row>
    <row r="495" spans="1:39" outlineLevel="1">
      <c r="A495" s="532"/>
      <c r="B495" s="431" t="s">
        <v>308</v>
      </c>
      <c r="C495" s="291" t="s">
        <v>163</v>
      </c>
      <c r="D495" s="295"/>
      <c r="E495" s="295"/>
      <c r="F495" s="295"/>
      <c r="G495" s="295"/>
      <c r="H495" s="295"/>
      <c r="I495" s="295"/>
      <c r="J495" s="295"/>
      <c r="K495" s="295"/>
      <c r="L495" s="295"/>
      <c r="M495" s="295"/>
      <c r="N495" s="295">
        <f>N494</f>
        <v>12</v>
      </c>
      <c r="O495" s="295"/>
      <c r="P495" s="295"/>
      <c r="Q495" s="295"/>
      <c r="R495" s="295"/>
      <c r="S495" s="295"/>
      <c r="T495" s="295"/>
      <c r="U495" s="295"/>
      <c r="V495" s="295"/>
      <c r="W495" s="295"/>
      <c r="X495" s="295"/>
      <c r="Y495" s="411">
        <f>Y494</f>
        <v>0</v>
      </c>
      <c r="Z495" s="411">
        <f t="shared" ref="Z495" si="1413">Z494</f>
        <v>0</v>
      </c>
      <c r="AA495" s="411">
        <f t="shared" ref="AA495" si="1414">AA494</f>
        <v>0</v>
      </c>
      <c r="AB495" s="411">
        <f t="shared" ref="AB495" si="1415">AB494</f>
        <v>0</v>
      </c>
      <c r="AC495" s="411">
        <f t="shared" ref="AC495" si="1416">AC494</f>
        <v>0</v>
      </c>
      <c r="AD495" s="411">
        <f t="shared" ref="AD495" si="1417">AD494</f>
        <v>0</v>
      </c>
      <c r="AE495" s="411">
        <f t="shared" ref="AE495" si="1418">AE494</f>
        <v>0</v>
      </c>
      <c r="AF495" s="411">
        <f t="shared" ref="AF495" si="1419">AF494</f>
        <v>0</v>
      </c>
      <c r="AG495" s="411">
        <f t="shared" ref="AG495" si="1420">AG494</f>
        <v>0</v>
      </c>
      <c r="AH495" s="411">
        <f t="shared" ref="AH495" si="1421">AH494</f>
        <v>0</v>
      </c>
      <c r="AI495" s="411">
        <f t="shared" ref="AI495" si="1422">AI494</f>
        <v>0</v>
      </c>
      <c r="AJ495" s="411">
        <f t="shared" ref="AJ495" si="1423">AJ494</f>
        <v>0</v>
      </c>
      <c r="AK495" s="411">
        <f t="shared" ref="AK495" si="1424">AK494</f>
        <v>0</v>
      </c>
      <c r="AL495" s="411">
        <f t="shared" ref="AL495" si="1425">AL494</f>
        <v>0</v>
      </c>
      <c r="AM495" s="306"/>
    </row>
    <row r="496" spans="1:39" outlineLevel="1">
      <c r="A496" s="532"/>
      <c r="B496" s="431"/>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25"/>
      <c r="AA496" s="425"/>
      <c r="AB496" s="425"/>
      <c r="AC496" s="425"/>
      <c r="AD496" s="425"/>
      <c r="AE496" s="425"/>
      <c r="AF496" s="425"/>
      <c r="AG496" s="425"/>
      <c r="AH496" s="425"/>
      <c r="AI496" s="425"/>
      <c r="AJ496" s="425"/>
      <c r="AK496" s="425"/>
      <c r="AL496" s="425"/>
      <c r="AM496" s="306"/>
    </row>
    <row r="497" spans="1:39" ht="30" outlineLevel="1">
      <c r="A497" s="532">
        <v>29</v>
      </c>
      <c r="B497" s="428" t="s">
        <v>121</v>
      </c>
      <c r="C497" s="291" t="s">
        <v>25</v>
      </c>
      <c r="D497" s="295"/>
      <c r="E497" s="295"/>
      <c r="F497" s="295"/>
      <c r="G497" s="295"/>
      <c r="H497" s="295"/>
      <c r="I497" s="295"/>
      <c r="J497" s="295"/>
      <c r="K497" s="295"/>
      <c r="L497" s="295"/>
      <c r="M497" s="295"/>
      <c r="N497" s="295">
        <v>3</v>
      </c>
      <c r="O497" s="295"/>
      <c r="P497" s="295"/>
      <c r="Q497" s="295"/>
      <c r="R497" s="295"/>
      <c r="S497" s="295"/>
      <c r="T497" s="295"/>
      <c r="U497" s="295"/>
      <c r="V497" s="295"/>
      <c r="W497" s="295"/>
      <c r="X497" s="295"/>
      <c r="Y497" s="426"/>
      <c r="Z497" s="410"/>
      <c r="AA497" s="410"/>
      <c r="AB497" s="410"/>
      <c r="AC497" s="410"/>
      <c r="AD497" s="410"/>
      <c r="AE497" s="410"/>
      <c r="AF497" s="415"/>
      <c r="AG497" s="415"/>
      <c r="AH497" s="415"/>
      <c r="AI497" s="415"/>
      <c r="AJ497" s="415"/>
      <c r="AK497" s="415"/>
      <c r="AL497" s="415"/>
      <c r="AM497" s="296">
        <f>SUM(Y497:AL497)</f>
        <v>0</v>
      </c>
    </row>
    <row r="498" spans="1:39" outlineLevel="1">
      <c r="A498" s="532"/>
      <c r="B498" s="431" t="s">
        <v>308</v>
      </c>
      <c r="C498" s="291" t="s">
        <v>163</v>
      </c>
      <c r="D498" s="295"/>
      <c r="E498" s="295"/>
      <c r="F498" s="295"/>
      <c r="G498" s="295"/>
      <c r="H498" s="295"/>
      <c r="I498" s="295"/>
      <c r="J498" s="295"/>
      <c r="K498" s="295"/>
      <c r="L498" s="295"/>
      <c r="M498" s="295"/>
      <c r="N498" s="295">
        <f>N497</f>
        <v>3</v>
      </c>
      <c r="O498" s="295"/>
      <c r="P498" s="295"/>
      <c r="Q498" s="295"/>
      <c r="R498" s="295"/>
      <c r="S498" s="295"/>
      <c r="T498" s="295"/>
      <c r="U498" s="295"/>
      <c r="V498" s="295"/>
      <c r="W498" s="295"/>
      <c r="X498" s="295"/>
      <c r="Y498" s="411">
        <f>Y497</f>
        <v>0</v>
      </c>
      <c r="Z498" s="411">
        <f t="shared" ref="Z498" si="1426">Z497</f>
        <v>0</v>
      </c>
      <c r="AA498" s="411">
        <f t="shared" ref="AA498" si="1427">AA497</f>
        <v>0</v>
      </c>
      <c r="AB498" s="411">
        <f t="shared" ref="AB498" si="1428">AB497</f>
        <v>0</v>
      </c>
      <c r="AC498" s="411">
        <f t="shared" ref="AC498" si="1429">AC497</f>
        <v>0</v>
      </c>
      <c r="AD498" s="411">
        <f t="shared" ref="AD498" si="1430">AD497</f>
        <v>0</v>
      </c>
      <c r="AE498" s="411">
        <f t="shared" ref="AE498" si="1431">AE497</f>
        <v>0</v>
      </c>
      <c r="AF498" s="411">
        <f t="shared" ref="AF498" si="1432">AF497</f>
        <v>0</v>
      </c>
      <c r="AG498" s="411">
        <f t="shared" ref="AG498" si="1433">AG497</f>
        <v>0</v>
      </c>
      <c r="AH498" s="411">
        <f t="shared" ref="AH498" si="1434">AH497</f>
        <v>0</v>
      </c>
      <c r="AI498" s="411">
        <f t="shared" ref="AI498" si="1435">AI497</f>
        <v>0</v>
      </c>
      <c r="AJ498" s="411">
        <f t="shared" ref="AJ498" si="1436">AJ497</f>
        <v>0</v>
      </c>
      <c r="AK498" s="411">
        <f t="shared" ref="AK498" si="1437">AK497</f>
        <v>0</v>
      </c>
      <c r="AL498" s="411">
        <f t="shared" ref="AL498" si="1438">AL497</f>
        <v>0</v>
      </c>
      <c r="AM498" s="306"/>
    </row>
    <row r="499" spans="1:39" outlineLevel="1">
      <c r="A499" s="532"/>
      <c r="B499" s="431"/>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12"/>
      <c r="Z499" s="425"/>
      <c r="AA499" s="425"/>
      <c r="AB499" s="425"/>
      <c r="AC499" s="425"/>
      <c r="AD499" s="425"/>
      <c r="AE499" s="425"/>
      <c r="AF499" s="425"/>
      <c r="AG499" s="425"/>
      <c r="AH499" s="425"/>
      <c r="AI499" s="425"/>
      <c r="AJ499" s="425"/>
      <c r="AK499" s="425"/>
      <c r="AL499" s="425"/>
      <c r="AM499" s="306"/>
    </row>
    <row r="500" spans="1:39" ht="30" outlineLevel="1">
      <c r="A500" s="532">
        <v>30</v>
      </c>
      <c r="B500" s="428" t="s">
        <v>122</v>
      </c>
      <c r="C500" s="291" t="s">
        <v>25</v>
      </c>
      <c r="D500" s="295"/>
      <c r="E500" s="295"/>
      <c r="F500" s="295"/>
      <c r="G500" s="295"/>
      <c r="H500" s="295"/>
      <c r="I500" s="295"/>
      <c r="J500" s="295"/>
      <c r="K500" s="295"/>
      <c r="L500" s="295"/>
      <c r="M500" s="295"/>
      <c r="N500" s="295">
        <v>12</v>
      </c>
      <c r="O500" s="295"/>
      <c r="P500" s="295"/>
      <c r="Q500" s="295"/>
      <c r="R500" s="295"/>
      <c r="S500" s="295"/>
      <c r="T500" s="295"/>
      <c r="U500" s="295"/>
      <c r="V500" s="295"/>
      <c r="W500" s="295"/>
      <c r="X500" s="295"/>
      <c r="Y500" s="426"/>
      <c r="Z500" s="410"/>
      <c r="AA500" s="410"/>
      <c r="AB500" s="410"/>
      <c r="AC500" s="410"/>
      <c r="AD500" s="410"/>
      <c r="AE500" s="410"/>
      <c r="AF500" s="415"/>
      <c r="AG500" s="415"/>
      <c r="AH500" s="415"/>
      <c r="AI500" s="415"/>
      <c r="AJ500" s="415"/>
      <c r="AK500" s="415"/>
      <c r="AL500" s="415"/>
      <c r="AM500" s="296">
        <f>SUM(Y500:AL500)</f>
        <v>0</v>
      </c>
    </row>
    <row r="501" spans="1:39" outlineLevel="1">
      <c r="A501" s="532"/>
      <c r="B501" s="431" t="s">
        <v>308</v>
      </c>
      <c r="C501" s="291" t="s">
        <v>163</v>
      </c>
      <c r="D501" s="295"/>
      <c r="E501" s="295"/>
      <c r="F501" s="295"/>
      <c r="G501" s="295"/>
      <c r="H501" s="295"/>
      <c r="I501" s="295"/>
      <c r="J501" s="295"/>
      <c r="K501" s="295"/>
      <c r="L501" s="295"/>
      <c r="M501" s="295"/>
      <c r="N501" s="295">
        <f>N500</f>
        <v>12</v>
      </c>
      <c r="O501" s="295"/>
      <c r="P501" s="295"/>
      <c r="Q501" s="295"/>
      <c r="R501" s="295"/>
      <c r="S501" s="295"/>
      <c r="T501" s="295"/>
      <c r="U501" s="295"/>
      <c r="V501" s="295"/>
      <c r="W501" s="295"/>
      <c r="X501" s="295"/>
      <c r="Y501" s="411">
        <f>Y500</f>
        <v>0</v>
      </c>
      <c r="Z501" s="411">
        <f t="shared" ref="Z501" si="1439">Z500</f>
        <v>0</v>
      </c>
      <c r="AA501" s="411">
        <f t="shared" ref="AA501" si="1440">AA500</f>
        <v>0</v>
      </c>
      <c r="AB501" s="411">
        <f t="shared" ref="AB501" si="1441">AB500</f>
        <v>0</v>
      </c>
      <c r="AC501" s="411">
        <f t="shared" ref="AC501" si="1442">AC500</f>
        <v>0</v>
      </c>
      <c r="AD501" s="411">
        <f t="shared" ref="AD501" si="1443">AD500</f>
        <v>0</v>
      </c>
      <c r="AE501" s="411">
        <f t="shared" ref="AE501" si="1444">AE500</f>
        <v>0</v>
      </c>
      <c r="AF501" s="411">
        <f t="shared" ref="AF501" si="1445">AF500</f>
        <v>0</v>
      </c>
      <c r="AG501" s="411">
        <f t="shared" ref="AG501" si="1446">AG500</f>
        <v>0</v>
      </c>
      <c r="AH501" s="411">
        <f t="shared" ref="AH501" si="1447">AH500</f>
        <v>0</v>
      </c>
      <c r="AI501" s="411">
        <f t="shared" ref="AI501" si="1448">AI500</f>
        <v>0</v>
      </c>
      <c r="AJ501" s="411">
        <f t="shared" ref="AJ501" si="1449">AJ500</f>
        <v>0</v>
      </c>
      <c r="AK501" s="411">
        <f t="shared" ref="AK501" si="1450">AK500</f>
        <v>0</v>
      </c>
      <c r="AL501" s="411">
        <f t="shared" ref="AL501" si="1451">AL500</f>
        <v>0</v>
      </c>
      <c r="AM501" s="306"/>
    </row>
    <row r="502" spans="1:39" outlineLevel="1">
      <c r="A502" s="532"/>
      <c r="B502" s="431"/>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25"/>
      <c r="AA502" s="425"/>
      <c r="AB502" s="425"/>
      <c r="AC502" s="425"/>
      <c r="AD502" s="425"/>
      <c r="AE502" s="425"/>
      <c r="AF502" s="425"/>
      <c r="AG502" s="425"/>
      <c r="AH502" s="425"/>
      <c r="AI502" s="425"/>
      <c r="AJ502" s="425"/>
      <c r="AK502" s="425"/>
      <c r="AL502" s="425"/>
      <c r="AM502" s="306"/>
    </row>
    <row r="503" spans="1:39" ht="30" outlineLevel="1">
      <c r="A503" s="532">
        <v>31</v>
      </c>
      <c r="B503" s="428" t="s">
        <v>123</v>
      </c>
      <c r="C503" s="291" t="s">
        <v>25</v>
      </c>
      <c r="D503" s="295"/>
      <c r="E503" s="295"/>
      <c r="F503" s="295"/>
      <c r="G503" s="295"/>
      <c r="H503" s="295"/>
      <c r="I503" s="295"/>
      <c r="J503" s="295"/>
      <c r="K503" s="295"/>
      <c r="L503" s="295"/>
      <c r="M503" s="295"/>
      <c r="N503" s="295">
        <v>12</v>
      </c>
      <c r="O503" s="295"/>
      <c r="P503" s="295"/>
      <c r="Q503" s="295"/>
      <c r="R503" s="295"/>
      <c r="S503" s="295"/>
      <c r="T503" s="295"/>
      <c r="U503" s="295"/>
      <c r="V503" s="295"/>
      <c r="W503" s="295"/>
      <c r="X503" s="295"/>
      <c r="Y503" s="426"/>
      <c r="Z503" s="410"/>
      <c r="AA503" s="410"/>
      <c r="AB503" s="410"/>
      <c r="AC503" s="410"/>
      <c r="AD503" s="410"/>
      <c r="AE503" s="410"/>
      <c r="AF503" s="415"/>
      <c r="AG503" s="415"/>
      <c r="AH503" s="415"/>
      <c r="AI503" s="415"/>
      <c r="AJ503" s="415"/>
      <c r="AK503" s="415"/>
      <c r="AL503" s="415"/>
      <c r="AM503" s="296">
        <f>SUM(Y503:AL503)</f>
        <v>0</v>
      </c>
    </row>
    <row r="504" spans="1:39" outlineLevel="1">
      <c r="A504" s="532"/>
      <c r="B504" s="431" t="s">
        <v>308</v>
      </c>
      <c r="C504" s="291" t="s">
        <v>163</v>
      </c>
      <c r="D504" s="295"/>
      <c r="E504" s="295"/>
      <c r="F504" s="295"/>
      <c r="G504" s="295"/>
      <c r="H504" s="295"/>
      <c r="I504" s="295"/>
      <c r="J504" s="295"/>
      <c r="K504" s="295"/>
      <c r="L504" s="295"/>
      <c r="M504" s="295"/>
      <c r="N504" s="295">
        <f>N503</f>
        <v>12</v>
      </c>
      <c r="O504" s="295"/>
      <c r="P504" s="295"/>
      <c r="Q504" s="295"/>
      <c r="R504" s="295"/>
      <c r="S504" s="295"/>
      <c r="T504" s="295"/>
      <c r="U504" s="295"/>
      <c r="V504" s="295"/>
      <c r="W504" s="295"/>
      <c r="X504" s="295"/>
      <c r="Y504" s="411">
        <f>Y503</f>
        <v>0</v>
      </c>
      <c r="Z504" s="411">
        <f t="shared" ref="Z504" si="1452">Z503</f>
        <v>0</v>
      </c>
      <c r="AA504" s="411">
        <f t="shared" ref="AA504" si="1453">AA503</f>
        <v>0</v>
      </c>
      <c r="AB504" s="411">
        <f t="shared" ref="AB504" si="1454">AB503</f>
        <v>0</v>
      </c>
      <c r="AC504" s="411">
        <f t="shared" ref="AC504" si="1455">AC503</f>
        <v>0</v>
      </c>
      <c r="AD504" s="411">
        <f t="shared" ref="AD504" si="1456">AD503</f>
        <v>0</v>
      </c>
      <c r="AE504" s="411">
        <f t="shared" ref="AE504" si="1457">AE503</f>
        <v>0</v>
      </c>
      <c r="AF504" s="411">
        <f t="shared" ref="AF504" si="1458">AF503</f>
        <v>0</v>
      </c>
      <c r="AG504" s="411">
        <f t="shared" ref="AG504" si="1459">AG503</f>
        <v>0</v>
      </c>
      <c r="AH504" s="411">
        <f t="shared" ref="AH504" si="1460">AH503</f>
        <v>0</v>
      </c>
      <c r="AI504" s="411">
        <f t="shared" ref="AI504" si="1461">AI503</f>
        <v>0</v>
      </c>
      <c r="AJ504" s="411">
        <f t="shared" ref="AJ504" si="1462">AJ503</f>
        <v>0</v>
      </c>
      <c r="AK504" s="411">
        <f t="shared" ref="AK504" si="1463">AK503</f>
        <v>0</v>
      </c>
      <c r="AL504" s="411">
        <f t="shared" ref="AL504" si="1464">AL503</f>
        <v>0</v>
      </c>
      <c r="AM504" s="306"/>
    </row>
    <row r="505" spans="1:39" outlineLevel="1">
      <c r="A505" s="532"/>
      <c r="B505" s="428"/>
      <c r="C505" s="291"/>
      <c r="D505" s="291"/>
      <c r="E505" s="291"/>
      <c r="F505" s="291"/>
      <c r="G505" s="291"/>
      <c r="H505" s="291"/>
      <c r="I505" s="291"/>
      <c r="J505" s="291"/>
      <c r="K505" s="291"/>
      <c r="L505" s="291"/>
      <c r="M505" s="291"/>
      <c r="N505" s="291"/>
      <c r="O505" s="291"/>
      <c r="P505" s="291"/>
      <c r="Q505" s="291"/>
      <c r="R505" s="291"/>
      <c r="S505" s="291"/>
      <c r="T505" s="291"/>
      <c r="U505" s="291"/>
      <c r="V505" s="291"/>
      <c r="W505" s="291"/>
      <c r="X505" s="291"/>
      <c r="Y505" s="412"/>
      <c r="Z505" s="425"/>
      <c r="AA505" s="425"/>
      <c r="AB505" s="425"/>
      <c r="AC505" s="425"/>
      <c r="AD505" s="425"/>
      <c r="AE505" s="425"/>
      <c r="AF505" s="425"/>
      <c r="AG505" s="425"/>
      <c r="AH505" s="425"/>
      <c r="AI505" s="425"/>
      <c r="AJ505" s="425"/>
      <c r="AK505" s="425"/>
      <c r="AL505" s="425"/>
      <c r="AM505" s="306"/>
    </row>
    <row r="506" spans="1:39" ht="30" outlineLevel="1">
      <c r="A506" s="532">
        <v>32</v>
      </c>
      <c r="B506" s="428" t="s">
        <v>124</v>
      </c>
      <c r="C506" s="291" t="s">
        <v>25</v>
      </c>
      <c r="D506" s="295"/>
      <c r="E506" s="295"/>
      <c r="F506" s="295"/>
      <c r="G506" s="295"/>
      <c r="H506" s="295"/>
      <c r="I506" s="295"/>
      <c r="J506" s="295"/>
      <c r="K506" s="295"/>
      <c r="L506" s="295"/>
      <c r="M506" s="295"/>
      <c r="N506" s="295">
        <v>12</v>
      </c>
      <c r="O506" s="295"/>
      <c r="P506" s="295"/>
      <c r="Q506" s="295"/>
      <c r="R506" s="295"/>
      <c r="S506" s="295"/>
      <c r="T506" s="295"/>
      <c r="U506" s="295"/>
      <c r="V506" s="295"/>
      <c r="W506" s="295"/>
      <c r="X506" s="295"/>
      <c r="Y506" s="426"/>
      <c r="Z506" s="410"/>
      <c r="AA506" s="410"/>
      <c r="AB506" s="410"/>
      <c r="AC506" s="410"/>
      <c r="AD506" s="410"/>
      <c r="AE506" s="410"/>
      <c r="AF506" s="415"/>
      <c r="AG506" s="415"/>
      <c r="AH506" s="415"/>
      <c r="AI506" s="415"/>
      <c r="AJ506" s="415"/>
      <c r="AK506" s="415"/>
      <c r="AL506" s="415"/>
      <c r="AM506" s="296">
        <f>SUM(Y506:AL506)</f>
        <v>0</v>
      </c>
    </row>
    <row r="507" spans="1:39" outlineLevel="1">
      <c r="A507" s="532"/>
      <c r="B507" s="431" t="s">
        <v>308</v>
      </c>
      <c r="C507" s="291" t="s">
        <v>163</v>
      </c>
      <c r="D507" s="295"/>
      <c r="E507" s="295"/>
      <c r="F507" s="295"/>
      <c r="G507" s="295"/>
      <c r="H507" s="295"/>
      <c r="I507" s="295"/>
      <c r="J507" s="295"/>
      <c r="K507" s="295"/>
      <c r="L507" s="295"/>
      <c r="M507" s="295"/>
      <c r="N507" s="295">
        <f>N506</f>
        <v>12</v>
      </c>
      <c r="O507" s="295"/>
      <c r="P507" s="295"/>
      <c r="Q507" s="295"/>
      <c r="R507" s="295"/>
      <c r="S507" s="295"/>
      <c r="T507" s="295"/>
      <c r="U507" s="295"/>
      <c r="V507" s="295"/>
      <c r="W507" s="295"/>
      <c r="X507" s="295"/>
      <c r="Y507" s="411">
        <f>Y506</f>
        <v>0</v>
      </c>
      <c r="Z507" s="411">
        <f t="shared" ref="Z507" si="1465">Z506</f>
        <v>0</v>
      </c>
      <c r="AA507" s="411">
        <f t="shared" ref="AA507" si="1466">AA506</f>
        <v>0</v>
      </c>
      <c r="AB507" s="411">
        <f t="shared" ref="AB507" si="1467">AB506</f>
        <v>0</v>
      </c>
      <c r="AC507" s="411">
        <f t="shared" ref="AC507" si="1468">AC506</f>
        <v>0</v>
      </c>
      <c r="AD507" s="411">
        <f t="shared" ref="AD507" si="1469">AD506</f>
        <v>0</v>
      </c>
      <c r="AE507" s="411">
        <f t="shared" ref="AE507" si="1470">AE506</f>
        <v>0</v>
      </c>
      <c r="AF507" s="411">
        <f t="shared" ref="AF507" si="1471">AF506</f>
        <v>0</v>
      </c>
      <c r="AG507" s="411">
        <f t="shared" ref="AG507" si="1472">AG506</f>
        <v>0</v>
      </c>
      <c r="AH507" s="411">
        <f t="shared" ref="AH507" si="1473">AH506</f>
        <v>0</v>
      </c>
      <c r="AI507" s="411">
        <f t="shared" ref="AI507" si="1474">AI506</f>
        <v>0</v>
      </c>
      <c r="AJ507" s="411">
        <f t="shared" ref="AJ507" si="1475">AJ506</f>
        <v>0</v>
      </c>
      <c r="AK507" s="411">
        <f t="shared" ref="AK507" si="1476">AK506</f>
        <v>0</v>
      </c>
      <c r="AL507" s="411">
        <f t="shared" ref="AL507" si="1477">AL506</f>
        <v>0</v>
      </c>
      <c r="AM507" s="306"/>
    </row>
    <row r="508" spans="1:39" outlineLevel="1">
      <c r="A508" s="532"/>
      <c r="B508" s="428"/>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75" outlineLevel="1">
      <c r="A509" s="532"/>
      <c r="B509" s="504" t="s">
        <v>501</v>
      </c>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25"/>
      <c r="AA509" s="425"/>
      <c r="AB509" s="425"/>
      <c r="AC509" s="425"/>
      <c r="AD509" s="425"/>
      <c r="AE509" s="425"/>
      <c r="AF509" s="425"/>
      <c r="AG509" s="425"/>
      <c r="AH509" s="425"/>
      <c r="AI509" s="425"/>
      <c r="AJ509" s="425"/>
      <c r="AK509" s="425"/>
      <c r="AL509" s="425"/>
      <c r="AM509" s="306"/>
    </row>
    <row r="510" spans="1:39" outlineLevel="1">
      <c r="A510" s="532">
        <v>33</v>
      </c>
      <c r="B510" s="428" t="s">
        <v>125</v>
      </c>
      <c r="C510" s="291" t="s">
        <v>25</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26"/>
      <c r="Z510" s="410"/>
      <c r="AA510" s="410"/>
      <c r="AB510" s="410"/>
      <c r="AC510" s="410"/>
      <c r="AD510" s="410"/>
      <c r="AE510" s="410"/>
      <c r="AF510" s="415"/>
      <c r="AG510" s="415"/>
      <c r="AH510" s="415"/>
      <c r="AI510" s="415"/>
      <c r="AJ510" s="415"/>
      <c r="AK510" s="415"/>
      <c r="AL510" s="415"/>
      <c r="AM510" s="296">
        <f>SUM(Y510:AL510)</f>
        <v>0</v>
      </c>
    </row>
    <row r="511" spans="1:39" outlineLevel="1">
      <c r="A511" s="532"/>
      <c r="B511" s="431" t="s">
        <v>308</v>
      </c>
      <c r="C511" s="291" t="s">
        <v>163</v>
      </c>
      <c r="D511" s="295"/>
      <c r="E511" s="295"/>
      <c r="F511" s="295"/>
      <c r="G511" s="295"/>
      <c r="H511" s="295"/>
      <c r="I511" s="295"/>
      <c r="J511" s="295"/>
      <c r="K511" s="295"/>
      <c r="L511" s="295"/>
      <c r="M511" s="295"/>
      <c r="N511" s="295">
        <f>N510</f>
        <v>0</v>
      </c>
      <c r="O511" s="295"/>
      <c r="P511" s="295"/>
      <c r="Q511" s="295"/>
      <c r="R511" s="295"/>
      <c r="S511" s="295"/>
      <c r="T511" s="295"/>
      <c r="U511" s="295"/>
      <c r="V511" s="295"/>
      <c r="W511" s="295"/>
      <c r="X511" s="295"/>
      <c r="Y511" s="411">
        <f>Y510</f>
        <v>0</v>
      </c>
      <c r="Z511" s="411">
        <f t="shared" ref="Z511" si="1478">Z510</f>
        <v>0</v>
      </c>
      <c r="AA511" s="411">
        <f t="shared" ref="AA511" si="1479">AA510</f>
        <v>0</v>
      </c>
      <c r="AB511" s="411">
        <f t="shared" ref="AB511" si="1480">AB510</f>
        <v>0</v>
      </c>
      <c r="AC511" s="411">
        <f t="shared" ref="AC511" si="1481">AC510</f>
        <v>0</v>
      </c>
      <c r="AD511" s="411">
        <f t="shared" ref="AD511" si="1482">AD510</f>
        <v>0</v>
      </c>
      <c r="AE511" s="411">
        <f t="shared" ref="AE511" si="1483">AE510</f>
        <v>0</v>
      </c>
      <c r="AF511" s="411">
        <f t="shared" ref="AF511" si="1484">AF510</f>
        <v>0</v>
      </c>
      <c r="AG511" s="411">
        <f t="shared" ref="AG511" si="1485">AG510</f>
        <v>0</v>
      </c>
      <c r="AH511" s="411">
        <f t="shared" ref="AH511" si="1486">AH510</f>
        <v>0</v>
      </c>
      <c r="AI511" s="411">
        <f t="shared" ref="AI511" si="1487">AI510</f>
        <v>0</v>
      </c>
      <c r="AJ511" s="411">
        <f t="shared" ref="AJ511" si="1488">AJ510</f>
        <v>0</v>
      </c>
      <c r="AK511" s="411">
        <f t="shared" ref="AK511" si="1489">AK510</f>
        <v>0</v>
      </c>
      <c r="AL511" s="411">
        <f t="shared" ref="AL511" si="1490">AL510</f>
        <v>0</v>
      </c>
      <c r="AM511" s="306"/>
    </row>
    <row r="512" spans="1:39" outlineLevel="1">
      <c r="A512" s="532"/>
      <c r="B512" s="428"/>
      <c r="C512" s="291"/>
      <c r="D512" s="291"/>
      <c r="E512" s="291"/>
      <c r="F512" s="291"/>
      <c r="G512" s="291"/>
      <c r="H512" s="291"/>
      <c r="I512" s="291"/>
      <c r="J512" s="291"/>
      <c r="K512" s="291"/>
      <c r="L512" s="291"/>
      <c r="M512" s="291"/>
      <c r="N512" s="291"/>
      <c r="O512" s="291"/>
      <c r="P512" s="291"/>
      <c r="Q512" s="291"/>
      <c r="R512" s="291"/>
      <c r="S512" s="291"/>
      <c r="T512" s="291"/>
      <c r="U512" s="291"/>
      <c r="V512" s="291"/>
      <c r="W512" s="291"/>
      <c r="X512" s="291"/>
      <c r="Y512" s="412"/>
      <c r="Z512" s="425"/>
      <c r="AA512" s="425"/>
      <c r="AB512" s="425"/>
      <c r="AC512" s="425"/>
      <c r="AD512" s="425"/>
      <c r="AE512" s="425"/>
      <c r="AF512" s="425"/>
      <c r="AG512" s="425"/>
      <c r="AH512" s="425"/>
      <c r="AI512" s="425"/>
      <c r="AJ512" s="425"/>
      <c r="AK512" s="425"/>
      <c r="AL512" s="425"/>
      <c r="AM512" s="306"/>
    </row>
    <row r="513" spans="1:39" outlineLevel="1">
      <c r="A513" s="532">
        <v>34</v>
      </c>
      <c r="B513" s="428" t="s">
        <v>126</v>
      </c>
      <c r="C513" s="291" t="s">
        <v>25</v>
      </c>
      <c r="D513" s="295"/>
      <c r="E513" s="295"/>
      <c r="F513" s="295"/>
      <c r="G513" s="295"/>
      <c r="H513" s="295"/>
      <c r="I513" s="295"/>
      <c r="J513" s="295"/>
      <c r="K513" s="295"/>
      <c r="L513" s="295"/>
      <c r="M513" s="295"/>
      <c r="N513" s="295">
        <v>0</v>
      </c>
      <c r="O513" s="295"/>
      <c r="P513" s="295"/>
      <c r="Q513" s="295"/>
      <c r="R513" s="295"/>
      <c r="S513" s="295"/>
      <c r="T513" s="295"/>
      <c r="U513" s="295"/>
      <c r="V513" s="295"/>
      <c r="W513" s="295"/>
      <c r="X513" s="295"/>
      <c r="Y513" s="426"/>
      <c r="Z513" s="410"/>
      <c r="AA513" s="410"/>
      <c r="AB513" s="410"/>
      <c r="AC513" s="410"/>
      <c r="AD513" s="410"/>
      <c r="AE513" s="410"/>
      <c r="AF513" s="415"/>
      <c r="AG513" s="415"/>
      <c r="AH513" s="415"/>
      <c r="AI513" s="415"/>
      <c r="AJ513" s="415"/>
      <c r="AK513" s="415"/>
      <c r="AL513" s="415"/>
      <c r="AM513" s="296">
        <f>SUM(Y513:AL513)</f>
        <v>0</v>
      </c>
    </row>
    <row r="514" spans="1:39" outlineLevel="1">
      <c r="A514" s="532"/>
      <c r="B514" s="431" t="s">
        <v>308</v>
      </c>
      <c r="C514" s="291" t="s">
        <v>163</v>
      </c>
      <c r="D514" s="295"/>
      <c r="E514" s="295"/>
      <c r="F514" s="295"/>
      <c r="G514" s="295"/>
      <c r="H514" s="295"/>
      <c r="I514" s="295"/>
      <c r="J514" s="295"/>
      <c r="K514" s="295"/>
      <c r="L514" s="295"/>
      <c r="M514" s="295"/>
      <c r="N514" s="295">
        <f>N513</f>
        <v>0</v>
      </c>
      <c r="O514" s="295"/>
      <c r="P514" s="295"/>
      <c r="Q514" s="295"/>
      <c r="R514" s="295"/>
      <c r="S514" s="295"/>
      <c r="T514" s="295"/>
      <c r="U514" s="295"/>
      <c r="V514" s="295"/>
      <c r="W514" s="295"/>
      <c r="X514" s="295"/>
      <c r="Y514" s="411">
        <f>Y513</f>
        <v>0</v>
      </c>
      <c r="Z514" s="411">
        <f t="shared" ref="Z514" si="1491">Z513</f>
        <v>0</v>
      </c>
      <c r="AA514" s="411">
        <f t="shared" ref="AA514" si="1492">AA513</f>
        <v>0</v>
      </c>
      <c r="AB514" s="411">
        <f t="shared" ref="AB514" si="1493">AB513</f>
        <v>0</v>
      </c>
      <c r="AC514" s="411">
        <f t="shared" ref="AC514" si="1494">AC513</f>
        <v>0</v>
      </c>
      <c r="AD514" s="411">
        <f t="shared" ref="AD514" si="1495">AD513</f>
        <v>0</v>
      </c>
      <c r="AE514" s="411">
        <f t="shared" ref="AE514" si="1496">AE513</f>
        <v>0</v>
      </c>
      <c r="AF514" s="411">
        <f t="shared" ref="AF514" si="1497">AF513</f>
        <v>0</v>
      </c>
      <c r="AG514" s="411">
        <f t="shared" ref="AG514" si="1498">AG513</f>
        <v>0</v>
      </c>
      <c r="AH514" s="411">
        <f t="shared" ref="AH514" si="1499">AH513</f>
        <v>0</v>
      </c>
      <c r="AI514" s="411">
        <f t="shared" ref="AI514" si="1500">AI513</f>
        <v>0</v>
      </c>
      <c r="AJ514" s="411">
        <f t="shared" ref="AJ514" si="1501">AJ513</f>
        <v>0</v>
      </c>
      <c r="AK514" s="411">
        <f t="shared" ref="AK514" si="1502">AK513</f>
        <v>0</v>
      </c>
      <c r="AL514" s="411">
        <f t="shared" ref="AL514" si="1503">AL513</f>
        <v>0</v>
      </c>
      <c r="AM514" s="306"/>
    </row>
    <row r="515" spans="1:39" outlineLevel="1">
      <c r="A515" s="532"/>
      <c r="B515" s="428"/>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412"/>
      <c r="Z515" s="425"/>
      <c r="AA515" s="425"/>
      <c r="AB515" s="425"/>
      <c r="AC515" s="425"/>
      <c r="AD515" s="425"/>
      <c r="AE515" s="425"/>
      <c r="AF515" s="425"/>
      <c r="AG515" s="425"/>
      <c r="AH515" s="425"/>
      <c r="AI515" s="425"/>
      <c r="AJ515" s="425"/>
      <c r="AK515" s="425"/>
      <c r="AL515" s="425"/>
      <c r="AM515" s="306"/>
    </row>
    <row r="516" spans="1:39" outlineLevel="1">
      <c r="A516" s="532">
        <v>35</v>
      </c>
      <c r="B516" s="428" t="s">
        <v>127</v>
      </c>
      <c r="C516" s="291" t="s">
        <v>25</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426"/>
      <c r="Z516" s="410"/>
      <c r="AA516" s="410"/>
      <c r="AB516" s="410"/>
      <c r="AC516" s="410"/>
      <c r="AD516" s="410"/>
      <c r="AE516" s="410"/>
      <c r="AF516" s="415"/>
      <c r="AG516" s="415"/>
      <c r="AH516" s="415"/>
      <c r="AI516" s="415"/>
      <c r="AJ516" s="415"/>
      <c r="AK516" s="415"/>
      <c r="AL516" s="415"/>
      <c r="AM516" s="296">
        <f>SUM(Y516:AL516)</f>
        <v>0</v>
      </c>
    </row>
    <row r="517" spans="1:39" outlineLevel="1">
      <c r="A517" s="532"/>
      <c r="B517" s="431" t="s">
        <v>308</v>
      </c>
      <c r="C517" s="291" t="s">
        <v>163</v>
      </c>
      <c r="D517" s="295"/>
      <c r="E517" s="295"/>
      <c r="F517" s="295"/>
      <c r="G517" s="295"/>
      <c r="H517" s="295"/>
      <c r="I517" s="295"/>
      <c r="J517" s="295"/>
      <c r="K517" s="295"/>
      <c r="L517" s="295"/>
      <c r="M517" s="295"/>
      <c r="N517" s="295">
        <f>N516</f>
        <v>0</v>
      </c>
      <c r="O517" s="295"/>
      <c r="P517" s="295"/>
      <c r="Q517" s="295"/>
      <c r="R517" s="295"/>
      <c r="S517" s="295"/>
      <c r="T517" s="295"/>
      <c r="U517" s="295"/>
      <c r="V517" s="295"/>
      <c r="W517" s="295"/>
      <c r="X517" s="295"/>
      <c r="Y517" s="411">
        <f>Y516</f>
        <v>0</v>
      </c>
      <c r="Z517" s="411">
        <f t="shared" ref="Z517" si="1504">Z516</f>
        <v>0</v>
      </c>
      <c r="AA517" s="411">
        <f t="shared" ref="AA517" si="1505">AA516</f>
        <v>0</v>
      </c>
      <c r="AB517" s="411">
        <f t="shared" ref="AB517" si="1506">AB516</f>
        <v>0</v>
      </c>
      <c r="AC517" s="411">
        <f t="shared" ref="AC517" si="1507">AC516</f>
        <v>0</v>
      </c>
      <c r="AD517" s="411">
        <f t="shared" ref="AD517" si="1508">AD516</f>
        <v>0</v>
      </c>
      <c r="AE517" s="411">
        <f t="shared" ref="AE517" si="1509">AE516</f>
        <v>0</v>
      </c>
      <c r="AF517" s="411">
        <f t="shared" ref="AF517" si="1510">AF516</f>
        <v>0</v>
      </c>
      <c r="AG517" s="411">
        <f t="shared" ref="AG517" si="1511">AG516</f>
        <v>0</v>
      </c>
      <c r="AH517" s="411">
        <f t="shared" ref="AH517" si="1512">AH516</f>
        <v>0</v>
      </c>
      <c r="AI517" s="411">
        <f t="shared" ref="AI517" si="1513">AI516</f>
        <v>0</v>
      </c>
      <c r="AJ517" s="411">
        <f t="shared" ref="AJ517" si="1514">AJ516</f>
        <v>0</v>
      </c>
      <c r="AK517" s="411">
        <f t="shared" ref="AK517" si="1515">AK516</f>
        <v>0</v>
      </c>
      <c r="AL517" s="411">
        <f t="shared" ref="AL517" si="1516">AL516</f>
        <v>0</v>
      </c>
      <c r="AM517" s="306"/>
    </row>
    <row r="518" spans="1:39" outlineLevel="1">
      <c r="A518" s="532"/>
      <c r="B518" s="431"/>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15.75" outlineLevel="1">
      <c r="A519" s="532"/>
      <c r="B519" s="504" t="s">
        <v>502</v>
      </c>
      <c r="C519" s="291"/>
      <c r="D519" s="291"/>
      <c r="E519" s="291"/>
      <c r="F519" s="291"/>
      <c r="G519" s="291"/>
      <c r="H519" s="291"/>
      <c r="I519" s="291"/>
      <c r="J519" s="291"/>
      <c r="K519" s="291"/>
      <c r="L519" s="291"/>
      <c r="M519" s="291"/>
      <c r="N519" s="291"/>
      <c r="O519" s="291"/>
      <c r="P519" s="291"/>
      <c r="Q519" s="291"/>
      <c r="R519" s="291"/>
      <c r="S519" s="291"/>
      <c r="T519" s="291"/>
      <c r="U519" s="291"/>
      <c r="V519" s="291"/>
      <c r="W519" s="291"/>
      <c r="X519" s="291"/>
      <c r="Y519" s="412"/>
      <c r="Z519" s="425"/>
      <c r="AA519" s="425"/>
      <c r="AB519" s="425"/>
      <c r="AC519" s="425"/>
      <c r="AD519" s="425"/>
      <c r="AE519" s="425"/>
      <c r="AF519" s="425"/>
      <c r="AG519" s="425"/>
      <c r="AH519" s="425"/>
      <c r="AI519" s="425"/>
      <c r="AJ519" s="425"/>
      <c r="AK519" s="425"/>
      <c r="AL519" s="425"/>
      <c r="AM519" s="306"/>
    </row>
    <row r="520" spans="1:39" outlineLevel="1">
      <c r="A520" s="532">
        <v>36</v>
      </c>
      <c r="B520" s="761" t="str">
        <f>'7.  Persistence Report'!D126</f>
        <v>Save on Energy Instant Discount Program</v>
      </c>
      <c r="C520" s="291" t="s">
        <v>25</v>
      </c>
      <c r="D520" s="295">
        <f>'7.  Persistence Report'!AW126</f>
        <v>1087095</v>
      </c>
      <c r="E520" s="295">
        <f>'7.  Persistence Report'!AX126</f>
        <v>787262</v>
      </c>
      <c r="F520" s="295">
        <f>'7.  Persistence Report'!AY126</f>
        <v>787262</v>
      </c>
      <c r="G520" s="295">
        <f>'7.  Persistence Report'!AZ126</f>
        <v>787262</v>
      </c>
      <c r="H520" s="295">
        <f>'7.  Persistence Report'!BA126</f>
        <v>787262</v>
      </c>
      <c r="I520" s="295">
        <f>'7.  Persistence Report'!BB126</f>
        <v>787262</v>
      </c>
      <c r="J520" s="295">
        <f>'7.  Persistence Report'!BC126</f>
        <v>787262</v>
      </c>
      <c r="K520" s="295">
        <f>'7.  Persistence Report'!BD126</f>
        <v>787246</v>
      </c>
      <c r="L520" s="295">
        <f>'7.  Persistence Report'!BE126</f>
        <v>787246</v>
      </c>
      <c r="M520" s="295">
        <f>'7.  Persistence Report'!BF126</f>
        <v>787246</v>
      </c>
      <c r="N520" s="295">
        <v>12</v>
      </c>
      <c r="O520" s="295">
        <f>'7.  Persistence Report'!R126</f>
        <v>75</v>
      </c>
      <c r="P520" s="295">
        <f>'7.  Persistence Report'!S126</f>
        <v>54</v>
      </c>
      <c r="Q520" s="295">
        <f>'7.  Persistence Report'!T126</f>
        <v>54</v>
      </c>
      <c r="R520" s="295">
        <f>'7.  Persistence Report'!U126</f>
        <v>54</v>
      </c>
      <c r="S520" s="295">
        <f>'7.  Persistence Report'!V126</f>
        <v>54</v>
      </c>
      <c r="T520" s="295">
        <f>'7.  Persistence Report'!W126</f>
        <v>54</v>
      </c>
      <c r="U520" s="295">
        <f>'7.  Persistence Report'!X126</f>
        <v>54</v>
      </c>
      <c r="V520" s="295">
        <f>'7.  Persistence Report'!Y126</f>
        <v>54</v>
      </c>
      <c r="W520" s="295">
        <f>'7.  Persistence Report'!Z126</f>
        <v>54</v>
      </c>
      <c r="X520" s="295">
        <f>'7.  Persistence Report'!AA126</f>
        <v>54</v>
      </c>
      <c r="Y520" s="426">
        <v>1</v>
      </c>
      <c r="Z520" s="410"/>
      <c r="AA520" s="410"/>
      <c r="AB520" s="410"/>
      <c r="AC520" s="410"/>
      <c r="AD520" s="410"/>
      <c r="AE520" s="410"/>
      <c r="AF520" s="415"/>
      <c r="AG520" s="415"/>
      <c r="AH520" s="415"/>
      <c r="AI520" s="415"/>
      <c r="AJ520" s="415"/>
      <c r="AK520" s="415"/>
      <c r="AL520" s="415"/>
      <c r="AM520" s="296">
        <f>SUM(Y520:AL520)</f>
        <v>1</v>
      </c>
    </row>
    <row r="521" spans="1:39" outlineLevel="1">
      <c r="A521" s="532"/>
      <c r="B521" s="431" t="s">
        <v>308</v>
      </c>
      <c r="C521" s="291" t="s">
        <v>163</v>
      </c>
      <c r="D521" s="295"/>
      <c r="E521" s="295"/>
      <c r="F521" s="295"/>
      <c r="G521" s="295"/>
      <c r="H521" s="295"/>
      <c r="I521" s="295"/>
      <c r="J521" s="295"/>
      <c r="K521" s="295"/>
      <c r="L521" s="295"/>
      <c r="M521" s="295"/>
      <c r="N521" s="295">
        <f>N520</f>
        <v>12</v>
      </c>
      <c r="O521" s="295"/>
      <c r="P521" s="295"/>
      <c r="Q521" s="295"/>
      <c r="R521" s="295"/>
      <c r="S521" s="295"/>
      <c r="T521" s="295"/>
      <c r="U521" s="295"/>
      <c r="V521" s="295"/>
      <c r="W521" s="295"/>
      <c r="X521" s="295"/>
      <c r="Y521" s="411">
        <f>Y520</f>
        <v>1</v>
      </c>
      <c r="Z521" s="411">
        <f t="shared" ref="Z521" si="1517">Z520</f>
        <v>0</v>
      </c>
      <c r="AA521" s="411">
        <f t="shared" ref="AA521" si="1518">AA520</f>
        <v>0</v>
      </c>
      <c r="AB521" s="411">
        <f t="shared" ref="AB521" si="1519">AB520</f>
        <v>0</v>
      </c>
      <c r="AC521" s="411">
        <f t="shared" ref="AC521" si="1520">AC520</f>
        <v>0</v>
      </c>
      <c r="AD521" s="411">
        <f t="shared" ref="AD521" si="1521">AD520</f>
        <v>0</v>
      </c>
      <c r="AE521" s="411">
        <f t="shared" ref="AE521" si="1522">AE520</f>
        <v>0</v>
      </c>
      <c r="AF521" s="411">
        <f t="shared" ref="AF521" si="1523">AF520</f>
        <v>0</v>
      </c>
      <c r="AG521" s="411">
        <f t="shared" ref="AG521" si="1524">AG520</f>
        <v>0</v>
      </c>
      <c r="AH521" s="411">
        <f t="shared" ref="AH521" si="1525">AH520</f>
        <v>0</v>
      </c>
      <c r="AI521" s="411">
        <f t="shared" ref="AI521" si="1526">AI520</f>
        <v>0</v>
      </c>
      <c r="AJ521" s="411">
        <f t="shared" ref="AJ521" si="1527">AJ520</f>
        <v>0</v>
      </c>
      <c r="AK521" s="411">
        <f t="shared" ref="AK521" si="1528">AK520</f>
        <v>0</v>
      </c>
      <c r="AL521" s="411">
        <f t="shared" ref="AL521" si="1529">AL520</f>
        <v>0</v>
      </c>
      <c r="AM521" s="306"/>
    </row>
    <row r="522" spans="1:39" outlineLevel="1">
      <c r="A522" s="532"/>
      <c r="B522" s="428"/>
      <c r="C522" s="291"/>
      <c r="D522" s="291"/>
      <c r="E522" s="291"/>
      <c r="F522" s="291"/>
      <c r="G522" s="291"/>
      <c r="H522" s="291"/>
      <c r="I522" s="291"/>
      <c r="J522" s="291"/>
      <c r="K522" s="291"/>
      <c r="L522" s="291"/>
      <c r="M522" s="291"/>
      <c r="N522" s="291"/>
      <c r="O522" s="291"/>
      <c r="P522" s="291"/>
      <c r="Q522" s="291"/>
      <c r="R522" s="291"/>
      <c r="S522" s="291"/>
      <c r="T522" s="291"/>
      <c r="U522" s="291"/>
      <c r="V522" s="291"/>
      <c r="W522" s="291"/>
      <c r="X522" s="291"/>
      <c r="Y522" s="412"/>
      <c r="Z522" s="425"/>
      <c r="AA522" s="425"/>
      <c r="AB522" s="425"/>
      <c r="AC522" s="425"/>
      <c r="AD522" s="425"/>
      <c r="AE522" s="425"/>
      <c r="AF522" s="425"/>
      <c r="AG522" s="425"/>
      <c r="AH522" s="425"/>
      <c r="AI522" s="425"/>
      <c r="AJ522" s="425"/>
      <c r="AK522" s="425"/>
      <c r="AL522" s="425"/>
      <c r="AM522" s="306"/>
    </row>
    <row r="523" spans="1:39" outlineLevel="1">
      <c r="A523" s="532">
        <v>37</v>
      </c>
      <c r="B523" s="761" t="str">
        <f>'7.  Persistence Report'!D131</f>
        <v>Whole Home Pilot Program</v>
      </c>
      <c r="C523" s="291" t="s">
        <v>25</v>
      </c>
      <c r="D523" s="295">
        <f>'7.  Persistence Report'!AW131</f>
        <v>48009</v>
      </c>
      <c r="E523" s="295">
        <f>'7.  Persistence Report'!AX131</f>
        <v>48009</v>
      </c>
      <c r="F523" s="295">
        <f>'7.  Persistence Report'!AY131</f>
        <v>48009</v>
      </c>
      <c r="G523" s="295">
        <f>'7.  Persistence Report'!AZ131</f>
        <v>48009</v>
      </c>
      <c r="H523" s="295">
        <f>'7.  Persistence Report'!BA131</f>
        <v>47867</v>
      </c>
      <c r="I523" s="295">
        <f>'7.  Persistence Report'!BB131</f>
        <v>46193</v>
      </c>
      <c r="J523" s="295">
        <f>'7.  Persistence Report'!BC131</f>
        <v>46193</v>
      </c>
      <c r="K523" s="295">
        <f>'7.  Persistence Report'!BD131</f>
        <v>46193</v>
      </c>
      <c r="L523" s="295">
        <f>'7.  Persistence Report'!BE131</f>
        <v>46193</v>
      </c>
      <c r="M523" s="295">
        <f>'7.  Persistence Report'!BF131</f>
        <v>46193</v>
      </c>
      <c r="N523" s="295">
        <v>12</v>
      </c>
      <c r="O523" s="295">
        <f>'7.  Persistence Report'!R131</f>
        <v>10</v>
      </c>
      <c r="P523" s="295">
        <f>'7.  Persistence Report'!S131</f>
        <v>10</v>
      </c>
      <c r="Q523" s="295">
        <f>'7.  Persistence Report'!T131</f>
        <v>10</v>
      </c>
      <c r="R523" s="295">
        <f>'7.  Persistence Report'!U131</f>
        <v>10</v>
      </c>
      <c r="S523" s="295">
        <f>'7.  Persistence Report'!V131</f>
        <v>10</v>
      </c>
      <c r="T523" s="295">
        <f>'7.  Persistence Report'!W131</f>
        <v>9</v>
      </c>
      <c r="U523" s="295">
        <f>'7.  Persistence Report'!X131</f>
        <v>9</v>
      </c>
      <c r="V523" s="295">
        <f>'7.  Persistence Report'!Y131</f>
        <v>9</v>
      </c>
      <c r="W523" s="295">
        <f>'7.  Persistence Report'!Z131</f>
        <v>9</v>
      </c>
      <c r="X523" s="295">
        <f>'7.  Persistence Report'!AA131</f>
        <v>9</v>
      </c>
      <c r="Y523" s="410">
        <v>1</v>
      </c>
      <c r="Z523" s="410"/>
      <c r="AA523" s="410"/>
      <c r="AB523" s="410"/>
      <c r="AC523" s="410"/>
      <c r="AD523" s="410"/>
      <c r="AE523" s="410"/>
      <c r="AF523" s="415"/>
      <c r="AG523" s="415"/>
      <c r="AH523" s="415"/>
      <c r="AI523" s="415"/>
      <c r="AJ523" s="415"/>
      <c r="AK523" s="415"/>
      <c r="AL523" s="415"/>
      <c r="AM523" s="296">
        <f>SUM(Y523:AL523)</f>
        <v>1</v>
      </c>
    </row>
    <row r="524" spans="1:39" outlineLevel="1">
      <c r="A524" s="532"/>
      <c r="B524" s="431" t="s">
        <v>308</v>
      </c>
      <c r="C524" s="291" t="s">
        <v>163</v>
      </c>
      <c r="D524" s="295"/>
      <c r="E524" s="295"/>
      <c r="F524" s="295"/>
      <c r="G524" s="295"/>
      <c r="H524" s="295"/>
      <c r="I524" s="295"/>
      <c r="J524" s="295"/>
      <c r="K524" s="295"/>
      <c r="L524" s="295"/>
      <c r="M524" s="295"/>
      <c r="N524" s="295">
        <f>N523</f>
        <v>12</v>
      </c>
      <c r="O524" s="295"/>
      <c r="P524" s="295"/>
      <c r="Q524" s="295"/>
      <c r="R524" s="295"/>
      <c r="S524" s="295"/>
      <c r="T524" s="295"/>
      <c r="U524" s="295"/>
      <c r="V524" s="295"/>
      <c r="W524" s="295"/>
      <c r="X524" s="295"/>
      <c r="Y524" s="411">
        <f>Y523</f>
        <v>1</v>
      </c>
      <c r="Z524" s="411">
        <f t="shared" ref="Z524" si="1530">Z523</f>
        <v>0</v>
      </c>
      <c r="AA524" s="411">
        <f t="shared" ref="AA524" si="1531">AA523</f>
        <v>0</v>
      </c>
      <c r="AB524" s="411">
        <f t="shared" ref="AB524" si="1532">AB523</f>
        <v>0</v>
      </c>
      <c r="AC524" s="411">
        <f t="shared" ref="AC524" si="1533">AC523</f>
        <v>0</v>
      </c>
      <c r="AD524" s="411">
        <f t="shared" ref="AD524" si="1534">AD523</f>
        <v>0</v>
      </c>
      <c r="AE524" s="411">
        <f t="shared" ref="AE524" si="1535">AE523</f>
        <v>0</v>
      </c>
      <c r="AF524" s="411">
        <f t="shared" ref="AF524" si="1536">AF523</f>
        <v>0</v>
      </c>
      <c r="AG524" s="411">
        <f t="shared" ref="AG524" si="1537">AG523</f>
        <v>0</v>
      </c>
      <c r="AH524" s="411">
        <f t="shared" ref="AH524" si="1538">AH523</f>
        <v>0</v>
      </c>
      <c r="AI524" s="411">
        <f t="shared" ref="AI524" si="1539">AI523</f>
        <v>0</v>
      </c>
      <c r="AJ524" s="411">
        <f t="shared" ref="AJ524" si="1540">AJ523</f>
        <v>0</v>
      </c>
      <c r="AK524" s="411">
        <f t="shared" ref="AK524" si="1541">AK523</f>
        <v>0</v>
      </c>
      <c r="AL524" s="411">
        <f t="shared" ref="AL524" si="1542">AL523</f>
        <v>0</v>
      </c>
      <c r="AM524" s="306"/>
    </row>
    <row r="525" spans="1:39" outlineLevel="1">
      <c r="A525" s="532"/>
      <c r="B525" s="428"/>
      <c r="C525" s="291"/>
      <c r="D525" s="291"/>
      <c r="E525" s="291"/>
      <c r="F525" s="291"/>
      <c r="G525" s="291"/>
      <c r="H525" s="291"/>
      <c r="I525" s="291"/>
      <c r="J525" s="291"/>
      <c r="K525" s="291"/>
      <c r="L525" s="291"/>
      <c r="M525" s="291"/>
      <c r="N525" s="291"/>
      <c r="O525" s="291"/>
      <c r="P525" s="291"/>
      <c r="Q525" s="291"/>
      <c r="R525" s="291"/>
      <c r="S525" s="291"/>
      <c r="T525" s="291"/>
      <c r="U525" s="291"/>
      <c r="V525" s="291"/>
      <c r="W525" s="291"/>
      <c r="X525" s="291"/>
      <c r="Y525" s="412"/>
      <c r="Z525" s="425"/>
      <c r="AA525" s="425"/>
      <c r="AB525" s="425"/>
      <c r="AC525" s="425"/>
      <c r="AD525" s="425"/>
      <c r="AE525" s="425"/>
      <c r="AF525" s="425"/>
      <c r="AG525" s="425"/>
      <c r="AH525" s="425"/>
      <c r="AI525" s="425"/>
      <c r="AJ525" s="425"/>
      <c r="AK525" s="425"/>
      <c r="AL525" s="425"/>
      <c r="AM525" s="306"/>
    </row>
    <row r="526" spans="1:39" outlineLevel="1">
      <c r="A526" s="532">
        <v>38</v>
      </c>
      <c r="B526" s="428" t="s">
        <v>130</v>
      </c>
      <c r="C526" s="291" t="s">
        <v>25</v>
      </c>
      <c r="D526" s="295"/>
      <c r="E526" s="295"/>
      <c r="F526" s="295"/>
      <c r="G526" s="295"/>
      <c r="H526" s="295"/>
      <c r="I526" s="295"/>
      <c r="J526" s="295"/>
      <c r="K526" s="295"/>
      <c r="L526" s="295"/>
      <c r="M526" s="295"/>
      <c r="N526" s="295">
        <v>12</v>
      </c>
      <c r="O526" s="295"/>
      <c r="P526" s="295"/>
      <c r="Q526" s="295"/>
      <c r="R526" s="295"/>
      <c r="S526" s="295"/>
      <c r="T526" s="295"/>
      <c r="U526" s="295"/>
      <c r="V526" s="295"/>
      <c r="W526" s="295"/>
      <c r="X526" s="295"/>
      <c r="Y526" s="426"/>
      <c r="Z526" s="410"/>
      <c r="AA526" s="410"/>
      <c r="AB526" s="410"/>
      <c r="AC526" s="410"/>
      <c r="AD526" s="410"/>
      <c r="AE526" s="410"/>
      <c r="AF526" s="415"/>
      <c r="AG526" s="415"/>
      <c r="AH526" s="415"/>
      <c r="AI526" s="415"/>
      <c r="AJ526" s="415"/>
      <c r="AK526" s="415"/>
      <c r="AL526" s="415"/>
      <c r="AM526" s="296">
        <f>SUM(Y526:AL526)</f>
        <v>0</v>
      </c>
    </row>
    <row r="527" spans="1:39" outlineLevel="1">
      <c r="A527" s="532"/>
      <c r="B527" s="431" t="s">
        <v>308</v>
      </c>
      <c r="C527" s="291" t="s">
        <v>163</v>
      </c>
      <c r="D527" s="295"/>
      <c r="E527" s="295"/>
      <c r="F527" s="295"/>
      <c r="G527" s="295"/>
      <c r="H527" s="295"/>
      <c r="I527" s="295"/>
      <c r="J527" s="295"/>
      <c r="K527" s="295"/>
      <c r="L527" s="295"/>
      <c r="M527" s="295"/>
      <c r="N527" s="295">
        <f>N526</f>
        <v>12</v>
      </c>
      <c r="O527" s="295"/>
      <c r="P527" s="295"/>
      <c r="Q527" s="295"/>
      <c r="R527" s="295"/>
      <c r="S527" s="295"/>
      <c r="T527" s="295"/>
      <c r="U527" s="295"/>
      <c r="V527" s="295"/>
      <c r="W527" s="295"/>
      <c r="X527" s="295"/>
      <c r="Y527" s="411">
        <f>Y526</f>
        <v>0</v>
      </c>
      <c r="Z527" s="411">
        <f t="shared" ref="Z527" si="1543">Z526</f>
        <v>0</v>
      </c>
      <c r="AA527" s="411">
        <f t="shared" ref="AA527" si="1544">AA526</f>
        <v>0</v>
      </c>
      <c r="AB527" s="411">
        <f t="shared" ref="AB527" si="1545">AB526</f>
        <v>0</v>
      </c>
      <c r="AC527" s="411">
        <f t="shared" ref="AC527" si="1546">AC526</f>
        <v>0</v>
      </c>
      <c r="AD527" s="411">
        <f t="shared" ref="AD527" si="1547">AD526</f>
        <v>0</v>
      </c>
      <c r="AE527" s="411">
        <f t="shared" ref="AE527" si="1548">AE526</f>
        <v>0</v>
      </c>
      <c r="AF527" s="411">
        <f t="shared" ref="AF527" si="1549">AF526</f>
        <v>0</v>
      </c>
      <c r="AG527" s="411">
        <f t="shared" ref="AG527" si="1550">AG526</f>
        <v>0</v>
      </c>
      <c r="AH527" s="411">
        <f t="shared" ref="AH527" si="1551">AH526</f>
        <v>0</v>
      </c>
      <c r="AI527" s="411">
        <f t="shared" ref="AI527" si="1552">AI526</f>
        <v>0</v>
      </c>
      <c r="AJ527" s="411">
        <f t="shared" ref="AJ527" si="1553">AJ526</f>
        <v>0</v>
      </c>
      <c r="AK527" s="411">
        <f t="shared" ref="AK527" si="1554">AK526</f>
        <v>0</v>
      </c>
      <c r="AL527" s="411">
        <f t="shared" ref="AL527" si="1555">AL526</f>
        <v>0</v>
      </c>
      <c r="AM527" s="306"/>
    </row>
    <row r="528" spans="1:39" outlineLevel="1">
      <c r="A528" s="532"/>
      <c r="B528" s="428"/>
      <c r="C528" s="291"/>
      <c r="D528" s="291"/>
      <c r="E528" s="291"/>
      <c r="F528" s="291"/>
      <c r="G528" s="291"/>
      <c r="H528" s="291"/>
      <c r="I528" s="291"/>
      <c r="J528" s="291"/>
      <c r="K528" s="291"/>
      <c r="L528" s="291"/>
      <c r="M528" s="291"/>
      <c r="N528" s="291"/>
      <c r="O528" s="291"/>
      <c r="P528" s="291"/>
      <c r="Q528" s="291"/>
      <c r="R528" s="291"/>
      <c r="S528" s="291"/>
      <c r="T528" s="291"/>
      <c r="U528" s="291"/>
      <c r="V528" s="291"/>
      <c r="W528" s="291"/>
      <c r="X528" s="291"/>
      <c r="Y528" s="412"/>
      <c r="Z528" s="425"/>
      <c r="AA528" s="425"/>
      <c r="AB528" s="425"/>
      <c r="AC528" s="425"/>
      <c r="AD528" s="425"/>
      <c r="AE528" s="425"/>
      <c r="AF528" s="425"/>
      <c r="AG528" s="425"/>
      <c r="AH528" s="425"/>
      <c r="AI528" s="425"/>
      <c r="AJ528" s="425"/>
      <c r="AK528" s="425"/>
      <c r="AL528" s="425"/>
      <c r="AM528" s="306"/>
    </row>
    <row r="529" spans="1:39" ht="30" outlineLevel="1">
      <c r="A529" s="532">
        <v>39</v>
      </c>
      <c r="B529" s="428" t="s">
        <v>131</v>
      </c>
      <c r="C529" s="291" t="s">
        <v>25</v>
      </c>
      <c r="D529" s="295"/>
      <c r="E529" s="295"/>
      <c r="F529" s="295"/>
      <c r="G529" s="295"/>
      <c r="H529" s="295"/>
      <c r="I529" s="295"/>
      <c r="J529" s="295"/>
      <c r="K529" s="295"/>
      <c r="L529" s="295"/>
      <c r="M529" s="295"/>
      <c r="N529" s="295">
        <v>12</v>
      </c>
      <c r="O529" s="295"/>
      <c r="P529" s="295"/>
      <c r="Q529" s="295"/>
      <c r="R529" s="295"/>
      <c r="S529" s="295"/>
      <c r="T529" s="295"/>
      <c r="U529" s="295"/>
      <c r="V529" s="295"/>
      <c r="W529" s="295"/>
      <c r="X529" s="295"/>
      <c r="Y529" s="426"/>
      <c r="Z529" s="410"/>
      <c r="AA529" s="410"/>
      <c r="AB529" s="410"/>
      <c r="AC529" s="410"/>
      <c r="AD529" s="410"/>
      <c r="AE529" s="410"/>
      <c r="AF529" s="415"/>
      <c r="AG529" s="415"/>
      <c r="AH529" s="415"/>
      <c r="AI529" s="415"/>
      <c r="AJ529" s="415"/>
      <c r="AK529" s="415"/>
      <c r="AL529" s="415"/>
      <c r="AM529" s="296">
        <f>SUM(Y529:AL529)</f>
        <v>0</v>
      </c>
    </row>
    <row r="530" spans="1:39" outlineLevel="1">
      <c r="A530" s="532"/>
      <c r="B530" s="431" t="s">
        <v>308</v>
      </c>
      <c r="C530" s="291" t="s">
        <v>163</v>
      </c>
      <c r="D530" s="295"/>
      <c r="E530" s="295"/>
      <c r="F530" s="295"/>
      <c r="G530" s="295"/>
      <c r="H530" s="295"/>
      <c r="I530" s="295"/>
      <c r="J530" s="295"/>
      <c r="K530" s="295"/>
      <c r="L530" s="295"/>
      <c r="M530" s="295"/>
      <c r="N530" s="295">
        <f>N529</f>
        <v>12</v>
      </c>
      <c r="O530" s="295"/>
      <c r="P530" s="295"/>
      <c r="Q530" s="295"/>
      <c r="R530" s="295"/>
      <c r="S530" s="295"/>
      <c r="T530" s="295"/>
      <c r="U530" s="295"/>
      <c r="V530" s="295"/>
      <c r="W530" s="295"/>
      <c r="X530" s="295"/>
      <c r="Y530" s="411">
        <f>Y529</f>
        <v>0</v>
      </c>
      <c r="Z530" s="411">
        <f t="shared" ref="Z530" si="1556">Z529</f>
        <v>0</v>
      </c>
      <c r="AA530" s="411">
        <f t="shared" ref="AA530" si="1557">AA529</f>
        <v>0</v>
      </c>
      <c r="AB530" s="411">
        <f t="shared" ref="AB530" si="1558">AB529</f>
        <v>0</v>
      </c>
      <c r="AC530" s="411">
        <f t="shared" ref="AC530" si="1559">AC529</f>
        <v>0</v>
      </c>
      <c r="AD530" s="411">
        <f t="shared" ref="AD530" si="1560">AD529</f>
        <v>0</v>
      </c>
      <c r="AE530" s="411">
        <f t="shared" ref="AE530" si="1561">AE529</f>
        <v>0</v>
      </c>
      <c r="AF530" s="411">
        <f t="shared" ref="AF530" si="1562">AF529</f>
        <v>0</v>
      </c>
      <c r="AG530" s="411">
        <f t="shared" ref="AG530" si="1563">AG529</f>
        <v>0</v>
      </c>
      <c r="AH530" s="411">
        <f t="shared" ref="AH530" si="1564">AH529</f>
        <v>0</v>
      </c>
      <c r="AI530" s="411">
        <f t="shared" ref="AI530" si="1565">AI529</f>
        <v>0</v>
      </c>
      <c r="AJ530" s="411">
        <f t="shared" ref="AJ530" si="1566">AJ529</f>
        <v>0</v>
      </c>
      <c r="AK530" s="411">
        <f t="shared" ref="AK530" si="1567">AK529</f>
        <v>0</v>
      </c>
      <c r="AL530" s="411">
        <f t="shared" ref="AL530" si="1568">AL529</f>
        <v>0</v>
      </c>
      <c r="AM530" s="306"/>
    </row>
    <row r="531" spans="1:39" outlineLevel="1">
      <c r="A531" s="532"/>
      <c r="B531" s="428"/>
      <c r="C531" s="291"/>
      <c r="D531" s="291"/>
      <c r="E531" s="291"/>
      <c r="F531" s="291"/>
      <c r="G531" s="291"/>
      <c r="H531" s="291"/>
      <c r="I531" s="291"/>
      <c r="J531" s="291"/>
      <c r="K531" s="291"/>
      <c r="L531" s="291"/>
      <c r="M531" s="291"/>
      <c r="N531" s="291"/>
      <c r="O531" s="291"/>
      <c r="P531" s="291"/>
      <c r="Q531" s="291"/>
      <c r="R531" s="291"/>
      <c r="S531" s="291"/>
      <c r="T531" s="291"/>
      <c r="U531" s="291"/>
      <c r="V531" s="291"/>
      <c r="W531" s="291"/>
      <c r="X531" s="291"/>
      <c r="Y531" s="412"/>
      <c r="Z531" s="425"/>
      <c r="AA531" s="425"/>
      <c r="AB531" s="425"/>
      <c r="AC531" s="425"/>
      <c r="AD531" s="425"/>
      <c r="AE531" s="425"/>
      <c r="AF531" s="425"/>
      <c r="AG531" s="425"/>
      <c r="AH531" s="425"/>
      <c r="AI531" s="425"/>
      <c r="AJ531" s="425"/>
      <c r="AK531" s="425"/>
      <c r="AL531" s="425"/>
      <c r="AM531" s="306"/>
    </row>
    <row r="532" spans="1:39" ht="30" outlineLevel="1">
      <c r="A532" s="532">
        <v>40</v>
      </c>
      <c r="B532" s="428" t="s">
        <v>132</v>
      </c>
      <c r="C532" s="291" t="s">
        <v>25</v>
      </c>
      <c r="D532" s="295"/>
      <c r="E532" s="295"/>
      <c r="F532" s="295"/>
      <c r="G532" s="295"/>
      <c r="H532" s="295"/>
      <c r="I532" s="295"/>
      <c r="J532" s="295"/>
      <c r="K532" s="295"/>
      <c r="L532" s="295"/>
      <c r="M532" s="295"/>
      <c r="N532" s="295">
        <v>12</v>
      </c>
      <c r="O532" s="295"/>
      <c r="P532" s="295"/>
      <c r="Q532" s="295"/>
      <c r="R532" s="295"/>
      <c r="S532" s="295"/>
      <c r="T532" s="295"/>
      <c r="U532" s="295"/>
      <c r="V532" s="295"/>
      <c r="W532" s="295"/>
      <c r="X532" s="295"/>
      <c r="Y532" s="426"/>
      <c r="Z532" s="410"/>
      <c r="AA532" s="410"/>
      <c r="AB532" s="410"/>
      <c r="AC532" s="410"/>
      <c r="AD532" s="410"/>
      <c r="AE532" s="410"/>
      <c r="AF532" s="415"/>
      <c r="AG532" s="415"/>
      <c r="AH532" s="415"/>
      <c r="AI532" s="415"/>
      <c r="AJ532" s="415"/>
      <c r="AK532" s="415"/>
      <c r="AL532" s="415"/>
      <c r="AM532" s="296">
        <f>SUM(Y532:AL532)</f>
        <v>0</v>
      </c>
    </row>
    <row r="533" spans="1:39" outlineLevel="1">
      <c r="A533" s="532"/>
      <c r="B533" s="431" t="s">
        <v>308</v>
      </c>
      <c r="C533" s="291" t="s">
        <v>163</v>
      </c>
      <c r="D533" s="295"/>
      <c r="E533" s="295"/>
      <c r="F533" s="295"/>
      <c r="G533" s="295"/>
      <c r="H533" s="295"/>
      <c r="I533" s="295"/>
      <c r="J533" s="295"/>
      <c r="K533" s="295"/>
      <c r="L533" s="295"/>
      <c r="M533" s="295"/>
      <c r="N533" s="295">
        <f>N532</f>
        <v>12</v>
      </c>
      <c r="O533" s="295"/>
      <c r="P533" s="295"/>
      <c r="Q533" s="295"/>
      <c r="R533" s="295"/>
      <c r="S533" s="295"/>
      <c r="T533" s="295"/>
      <c r="U533" s="295"/>
      <c r="V533" s="295"/>
      <c r="W533" s="295"/>
      <c r="X533" s="295"/>
      <c r="Y533" s="411">
        <f>Y532</f>
        <v>0</v>
      </c>
      <c r="Z533" s="411">
        <f t="shared" ref="Z533" si="1569">Z532</f>
        <v>0</v>
      </c>
      <c r="AA533" s="411">
        <f t="shared" ref="AA533" si="1570">AA532</f>
        <v>0</v>
      </c>
      <c r="AB533" s="411">
        <f t="shared" ref="AB533" si="1571">AB532</f>
        <v>0</v>
      </c>
      <c r="AC533" s="411">
        <f t="shared" ref="AC533" si="1572">AC532</f>
        <v>0</v>
      </c>
      <c r="AD533" s="411">
        <f t="shared" ref="AD533" si="1573">AD532</f>
        <v>0</v>
      </c>
      <c r="AE533" s="411">
        <f t="shared" ref="AE533" si="1574">AE532</f>
        <v>0</v>
      </c>
      <c r="AF533" s="411">
        <f t="shared" ref="AF533" si="1575">AF532</f>
        <v>0</v>
      </c>
      <c r="AG533" s="411">
        <f t="shared" ref="AG533" si="1576">AG532</f>
        <v>0</v>
      </c>
      <c r="AH533" s="411">
        <f t="shared" ref="AH533" si="1577">AH532</f>
        <v>0</v>
      </c>
      <c r="AI533" s="411">
        <f t="shared" ref="AI533" si="1578">AI532</f>
        <v>0</v>
      </c>
      <c r="AJ533" s="411">
        <f t="shared" ref="AJ533" si="1579">AJ532</f>
        <v>0</v>
      </c>
      <c r="AK533" s="411">
        <f t="shared" ref="AK533" si="1580">AK532</f>
        <v>0</v>
      </c>
      <c r="AL533" s="411">
        <f t="shared" ref="AL533" si="1581">AL532</f>
        <v>0</v>
      </c>
      <c r="AM533" s="306"/>
    </row>
    <row r="534" spans="1:39" outlineLevel="1">
      <c r="A534" s="532"/>
      <c r="B534" s="428"/>
      <c r="C534" s="291"/>
      <c r="D534" s="291"/>
      <c r="E534" s="291"/>
      <c r="F534" s="291"/>
      <c r="G534" s="291"/>
      <c r="H534" s="291"/>
      <c r="I534" s="291"/>
      <c r="J534" s="291"/>
      <c r="K534" s="291"/>
      <c r="L534" s="291"/>
      <c r="M534" s="291"/>
      <c r="N534" s="291"/>
      <c r="O534" s="291"/>
      <c r="P534" s="291"/>
      <c r="Q534" s="291"/>
      <c r="R534" s="291"/>
      <c r="S534" s="291"/>
      <c r="T534" s="291"/>
      <c r="U534" s="291"/>
      <c r="V534" s="291"/>
      <c r="W534" s="291"/>
      <c r="X534" s="291"/>
      <c r="Y534" s="412"/>
      <c r="Z534" s="425"/>
      <c r="AA534" s="425"/>
      <c r="AB534" s="425"/>
      <c r="AC534" s="425"/>
      <c r="AD534" s="425"/>
      <c r="AE534" s="425"/>
      <c r="AF534" s="425"/>
      <c r="AG534" s="425"/>
      <c r="AH534" s="425"/>
      <c r="AI534" s="425"/>
      <c r="AJ534" s="425"/>
      <c r="AK534" s="425"/>
      <c r="AL534" s="425"/>
      <c r="AM534" s="306"/>
    </row>
    <row r="535" spans="1:39" ht="45" outlineLevel="1">
      <c r="A535" s="532">
        <v>41</v>
      </c>
      <c r="B535" s="428" t="s">
        <v>133</v>
      </c>
      <c r="C535" s="291" t="s">
        <v>25</v>
      </c>
      <c r="D535" s="295"/>
      <c r="E535" s="295"/>
      <c r="F535" s="295"/>
      <c r="G535" s="295"/>
      <c r="H535" s="295"/>
      <c r="I535" s="295"/>
      <c r="J535" s="295"/>
      <c r="K535" s="295"/>
      <c r="L535" s="295"/>
      <c r="M535" s="295"/>
      <c r="N535" s="295">
        <v>12</v>
      </c>
      <c r="O535" s="295"/>
      <c r="P535" s="295"/>
      <c r="Q535" s="295"/>
      <c r="R535" s="295"/>
      <c r="S535" s="295"/>
      <c r="T535" s="295"/>
      <c r="U535" s="295"/>
      <c r="V535" s="295"/>
      <c r="W535" s="295"/>
      <c r="X535" s="295"/>
      <c r="Y535" s="426"/>
      <c r="Z535" s="410"/>
      <c r="AA535" s="410"/>
      <c r="AB535" s="410"/>
      <c r="AC535" s="410"/>
      <c r="AD535" s="410"/>
      <c r="AE535" s="410"/>
      <c r="AF535" s="415"/>
      <c r="AG535" s="415"/>
      <c r="AH535" s="415"/>
      <c r="AI535" s="415"/>
      <c r="AJ535" s="415"/>
      <c r="AK535" s="415"/>
      <c r="AL535" s="415"/>
      <c r="AM535" s="296">
        <f>SUM(Y535:AL535)</f>
        <v>0</v>
      </c>
    </row>
    <row r="536" spans="1:39" outlineLevel="1">
      <c r="A536" s="532"/>
      <c r="B536" s="431" t="s">
        <v>308</v>
      </c>
      <c r="C536" s="291" t="s">
        <v>163</v>
      </c>
      <c r="D536" s="295"/>
      <c r="E536" s="295"/>
      <c r="F536" s="295"/>
      <c r="G536" s="295"/>
      <c r="H536" s="295"/>
      <c r="I536" s="295"/>
      <c r="J536" s="295"/>
      <c r="K536" s="295"/>
      <c r="L536" s="295"/>
      <c r="M536" s="295"/>
      <c r="N536" s="295">
        <f>N535</f>
        <v>12</v>
      </c>
      <c r="O536" s="295"/>
      <c r="P536" s="295"/>
      <c r="Q536" s="295"/>
      <c r="R536" s="295"/>
      <c r="S536" s="295"/>
      <c r="T536" s="295"/>
      <c r="U536" s="295"/>
      <c r="V536" s="295"/>
      <c r="W536" s="295"/>
      <c r="X536" s="295"/>
      <c r="Y536" s="411">
        <f>Y535</f>
        <v>0</v>
      </c>
      <c r="Z536" s="411">
        <f t="shared" ref="Z536" si="1582">Z535</f>
        <v>0</v>
      </c>
      <c r="AA536" s="411">
        <f t="shared" ref="AA536" si="1583">AA535</f>
        <v>0</v>
      </c>
      <c r="AB536" s="411">
        <f t="shared" ref="AB536" si="1584">AB535</f>
        <v>0</v>
      </c>
      <c r="AC536" s="411">
        <f t="shared" ref="AC536" si="1585">AC535</f>
        <v>0</v>
      </c>
      <c r="AD536" s="411">
        <f t="shared" ref="AD536" si="1586">AD535</f>
        <v>0</v>
      </c>
      <c r="AE536" s="411">
        <f t="shared" ref="AE536" si="1587">AE535</f>
        <v>0</v>
      </c>
      <c r="AF536" s="411">
        <f t="shared" ref="AF536" si="1588">AF535</f>
        <v>0</v>
      </c>
      <c r="AG536" s="411">
        <f t="shared" ref="AG536" si="1589">AG535</f>
        <v>0</v>
      </c>
      <c r="AH536" s="411">
        <f t="shared" ref="AH536" si="1590">AH535</f>
        <v>0</v>
      </c>
      <c r="AI536" s="411">
        <f t="shared" ref="AI536" si="1591">AI535</f>
        <v>0</v>
      </c>
      <c r="AJ536" s="411">
        <f t="shared" ref="AJ536" si="1592">AJ535</f>
        <v>0</v>
      </c>
      <c r="AK536" s="411">
        <f t="shared" ref="AK536" si="1593">AK535</f>
        <v>0</v>
      </c>
      <c r="AL536" s="411">
        <f t="shared" ref="AL536" si="1594">AL535</f>
        <v>0</v>
      </c>
      <c r="AM536" s="306"/>
    </row>
    <row r="537" spans="1:39" outlineLevel="1">
      <c r="A537" s="532"/>
      <c r="B537" s="428"/>
      <c r="C537" s="291"/>
      <c r="D537" s="291"/>
      <c r="E537" s="291"/>
      <c r="F537" s="291"/>
      <c r="G537" s="291"/>
      <c r="H537" s="291"/>
      <c r="I537" s="291"/>
      <c r="J537" s="291"/>
      <c r="K537" s="291"/>
      <c r="L537" s="291"/>
      <c r="M537" s="291"/>
      <c r="N537" s="291"/>
      <c r="O537" s="291"/>
      <c r="P537" s="291"/>
      <c r="Q537" s="291"/>
      <c r="R537" s="291"/>
      <c r="S537" s="291"/>
      <c r="T537" s="291"/>
      <c r="U537" s="291"/>
      <c r="V537" s="291"/>
      <c r="W537" s="291"/>
      <c r="X537" s="291"/>
      <c r="Y537" s="412"/>
      <c r="Z537" s="425"/>
      <c r="AA537" s="425"/>
      <c r="AB537" s="425"/>
      <c r="AC537" s="425"/>
      <c r="AD537" s="425"/>
      <c r="AE537" s="425"/>
      <c r="AF537" s="425"/>
      <c r="AG537" s="425"/>
      <c r="AH537" s="425"/>
      <c r="AI537" s="425"/>
      <c r="AJ537" s="425"/>
      <c r="AK537" s="425"/>
      <c r="AL537" s="425"/>
      <c r="AM537" s="306"/>
    </row>
    <row r="538" spans="1:39" ht="45" outlineLevel="1">
      <c r="A538" s="532">
        <v>42</v>
      </c>
      <c r="B538" s="428" t="s">
        <v>134</v>
      </c>
      <c r="C538" s="291" t="s">
        <v>25</v>
      </c>
      <c r="D538" s="295"/>
      <c r="E538" s="295"/>
      <c r="F538" s="295"/>
      <c r="G538" s="295"/>
      <c r="H538" s="295"/>
      <c r="I538" s="295"/>
      <c r="J538" s="295"/>
      <c r="K538" s="295"/>
      <c r="L538" s="295"/>
      <c r="M538" s="295"/>
      <c r="N538" s="291"/>
      <c r="O538" s="295"/>
      <c r="P538" s="295"/>
      <c r="Q538" s="295"/>
      <c r="R538" s="295"/>
      <c r="S538" s="295"/>
      <c r="T538" s="295"/>
      <c r="U538" s="295"/>
      <c r="V538" s="295"/>
      <c r="W538" s="295"/>
      <c r="X538" s="295"/>
      <c r="Y538" s="426"/>
      <c r="Z538" s="410"/>
      <c r="AA538" s="410"/>
      <c r="AB538" s="410"/>
      <c r="AC538" s="410"/>
      <c r="AD538" s="410"/>
      <c r="AE538" s="410"/>
      <c r="AF538" s="415"/>
      <c r="AG538" s="415"/>
      <c r="AH538" s="415"/>
      <c r="AI538" s="415"/>
      <c r="AJ538" s="415"/>
      <c r="AK538" s="415"/>
      <c r="AL538" s="415"/>
      <c r="AM538" s="296">
        <f>SUM(Y538:AL538)</f>
        <v>0</v>
      </c>
    </row>
    <row r="539" spans="1:39" outlineLevel="1">
      <c r="A539" s="532"/>
      <c r="B539" s="431" t="s">
        <v>308</v>
      </c>
      <c r="C539" s="291" t="s">
        <v>163</v>
      </c>
      <c r="D539" s="295"/>
      <c r="E539" s="295"/>
      <c r="F539" s="295"/>
      <c r="G539" s="295"/>
      <c r="H539" s="295"/>
      <c r="I539" s="295"/>
      <c r="J539" s="295"/>
      <c r="K539" s="295"/>
      <c r="L539" s="295"/>
      <c r="M539" s="295"/>
      <c r="N539" s="468"/>
      <c r="O539" s="295"/>
      <c r="P539" s="295"/>
      <c r="Q539" s="295"/>
      <c r="R539" s="295"/>
      <c r="S539" s="295"/>
      <c r="T539" s="295"/>
      <c r="U539" s="295"/>
      <c r="V539" s="295"/>
      <c r="W539" s="295"/>
      <c r="X539" s="295"/>
      <c r="Y539" s="411">
        <f>Y538</f>
        <v>0</v>
      </c>
      <c r="Z539" s="411">
        <f t="shared" ref="Z539" si="1595">Z538</f>
        <v>0</v>
      </c>
      <c r="AA539" s="411">
        <f t="shared" ref="AA539" si="1596">AA538</f>
        <v>0</v>
      </c>
      <c r="AB539" s="411">
        <f t="shared" ref="AB539" si="1597">AB538</f>
        <v>0</v>
      </c>
      <c r="AC539" s="411">
        <f t="shared" ref="AC539" si="1598">AC538</f>
        <v>0</v>
      </c>
      <c r="AD539" s="411">
        <f t="shared" ref="AD539" si="1599">AD538</f>
        <v>0</v>
      </c>
      <c r="AE539" s="411">
        <f t="shared" ref="AE539" si="1600">AE538</f>
        <v>0</v>
      </c>
      <c r="AF539" s="411">
        <f t="shared" ref="AF539" si="1601">AF538</f>
        <v>0</v>
      </c>
      <c r="AG539" s="411">
        <f t="shared" ref="AG539" si="1602">AG538</f>
        <v>0</v>
      </c>
      <c r="AH539" s="411">
        <f t="shared" ref="AH539" si="1603">AH538</f>
        <v>0</v>
      </c>
      <c r="AI539" s="411">
        <f t="shared" ref="AI539" si="1604">AI538</f>
        <v>0</v>
      </c>
      <c r="AJ539" s="411">
        <f t="shared" ref="AJ539" si="1605">AJ538</f>
        <v>0</v>
      </c>
      <c r="AK539" s="411">
        <f t="shared" ref="AK539" si="1606">AK538</f>
        <v>0</v>
      </c>
      <c r="AL539" s="411">
        <f t="shared" ref="AL539" si="1607">AL538</f>
        <v>0</v>
      </c>
      <c r="AM539" s="306"/>
    </row>
    <row r="540" spans="1:39" outlineLevel="1">
      <c r="A540" s="532"/>
      <c r="B540" s="428"/>
      <c r="C540" s="291"/>
      <c r="D540" s="291"/>
      <c r="E540" s="291"/>
      <c r="F540" s="291"/>
      <c r="G540" s="291"/>
      <c r="H540" s="291"/>
      <c r="I540" s="291"/>
      <c r="J540" s="291"/>
      <c r="K540" s="291"/>
      <c r="L540" s="291"/>
      <c r="M540" s="291"/>
      <c r="N540" s="291"/>
      <c r="O540" s="291"/>
      <c r="P540" s="291"/>
      <c r="Q540" s="291"/>
      <c r="R540" s="291"/>
      <c r="S540" s="291"/>
      <c r="T540" s="291"/>
      <c r="U540" s="291"/>
      <c r="V540" s="291"/>
      <c r="W540" s="291"/>
      <c r="X540" s="291"/>
      <c r="Y540" s="412"/>
      <c r="Z540" s="425"/>
      <c r="AA540" s="425"/>
      <c r="AB540" s="425"/>
      <c r="AC540" s="425"/>
      <c r="AD540" s="425"/>
      <c r="AE540" s="425"/>
      <c r="AF540" s="425"/>
      <c r="AG540" s="425"/>
      <c r="AH540" s="425"/>
      <c r="AI540" s="425"/>
      <c r="AJ540" s="425"/>
      <c r="AK540" s="425"/>
      <c r="AL540" s="425"/>
      <c r="AM540" s="306"/>
    </row>
    <row r="541" spans="1:39" ht="30" outlineLevel="1">
      <c r="A541" s="532">
        <v>43</v>
      </c>
      <c r="B541" s="428" t="s">
        <v>135</v>
      </c>
      <c r="C541" s="291" t="s">
        <v>25</v>
      </c>
      <c r="D541" s="295"/>
      <c r="E541" s="295"/>
      <c r="F541" s="295"/>
      <c r="G541" s="295"/>
      <c r="H541" s="295"/>
      <c r="I541" s="295"/>
      <c r="J541" s="295"/>
      <c r="K541" s="295"/>
      <c r="L541" s="295"/>
      <c r="M541" s="295"/>
      <c r="N541" s="295">
        <v>12</v>
      </c>
      <c r="O541" s="295"/>
      <c r="P541" s="295"/>
      <c r="Q541" s="295"/>
      <c r="R541" s="295"/>
      <c r="S541" s="295"/>
      <c r="T541" s="295"/>
      <c r="U541" s="295"/>
      <c r="V541" s="295"/>
      <c r="W541" s="295"/>
      <c r="X541" s="295"/>
      <c r="Y541" s="426"/>
      <c r="Z541" s="410"/>
      <c r="AA541" s="410"/>
      <c r="AB541" s="410"/>
      <c r="AC541" s="410"/>
      <c r="AD541" s="410"/>
      <c r="AE541" s="410"/>
      <c r="AF541" s="415"/>
      <c r="AG541" s="415"/>
      <c r="AH541" s="415"/>
      <c r="AI541" s="415"/>
      <c r="AJ541" s="415"/>
      <c r="AK541" s="415"/>
      <c r="AL541" s="415"/>
      <c r="AM541" s="296">
        <f>SUM(Y541:AL541)</f>
        <v>0</v>
      </c>
    </row>
    <row r="542" spans="1:39" outlineLevel="1">
      <c r="A542" s="532"/>
      <c r="B542" s="431" t="s">
        <v>308</v>
      </c>
      <c r="C542" s="291" t="s">
        <v>163</v>
      </c>
      <c r="D542" s="295"/>
      <c r="E542" s="295"/>
      <c r="F542" s="295"/>
      <c r="G542" s="295"/>
      <c r="H542" s="295"/>
      <c r="I542" s="295"/>
      <c r="J542" s="295"/>
      <c r="K542" s="295"/>
      <c r="L542" s="295"/>
      <c r="M542" s="295"/>
      <c r="N542" s="295">
        <f>N541</f>
        <v>12</v>
      </c>
      <c r="O542" s="295"/>
      <c r="P542" s="295"/>
      <c r="Q542" s="295"/>
      <c r="R542" s="295"/>
      <c r="S542" s="295"/>
      <c r="T542" s="295"/>
      <c r="U542" s="295"/>
      <c r="V542" s="295"/>
      <c r="W542" s="295"/>
      <c r="X542" s="295"/>
      <c r="Y542" s="411">
        <f>Y541</f>
        <v>0</v>
      </c>
      <c r="Z542" s="411">
        <f t="shared" ref="Z542" si="1608">Z541</f>
        <v>0</v>
      </c>
      <c r="AA542" s="411">
        <f t="shared" ref="AA542" si="1609">AA541</f>
        <v>0</v>
      </c>
      <c r="AB542" s="411">
        <f t="shared" ref="AB542" si="1610">AB541</f>
        <v>0</v>
      </c>
      <c r="AC542" s="411">
        <f t="shared" ref="AC542" si="1611">AC541</f>
        <v>0</v>
      </c>
      <c r="AD542" s="411">
        <f t="shared" ref="AD542" si="1612">AD541</f>
        <v>0</v>
      </c>
      <c r="AE542" s="411">
        <f t="shared" ref="AE542" si="1613">AE541</f>
        <v>0</v>
      </c>
      <c r="AF542" s="411">
        <f t="shared" ref="AF542" si="1614">AF541</f>
        <v>0</v>
      </c>
      <c r="AG542" s="411">
        <f t="shared" ref="AG542" si="1615">AG541</f>
        <v>0</v>
      </c>
      <c r="AH542" s="411">
        <f t="shared" ref="AH542" si="1616">AH541</f>
        <v>0</v>
      </c>
      <c r="AI542" s="411">
        <f t="shared" ref="AI542" si="1617">AI541</f>
        <v>0</v>
      </c>
      <c r="AJ542" s="411">
        <f t="shared" ref="AJ542" si="1618">AJ541</f>
        <v>0</v>
      </c>
      <c r="AK542" s="411">
        <f t="shared" ref="AK542" si="1619">AK541</f>
        <v>0</v>
      </c>
      <c r="AL542" s="411">
        <f t="shared" ref="AL542" si="1620">AL541</f>
        <v>0</v>
      </c>
      <c r="AM542" s="306"/>
    </row>
    <row r="543" spans="1:39" outlineLevel="1">
      <c r="A543" s="532"/>
      <c r="B543" s="428"/>
      <c r="C543" s="291"/>
      <c r="D543" s="291"/>
      <c r="E543" s="291"/>
      <c r="F543" s="291"/>
      <c r="G543" s="291"/>
      <c r="H543" s="291"/>
      <c r="I543" s="291"/>
      <c r="J543" s="291"/>
      <c r="K543" s="291"/>
      <c r="L543" s="291"/>
      <c r="M543" s="291"/>
      <c r="N543" s="291"/>
      <c r="O543" s="291"/>
      <c r="P543" s="291"/>
      <c r="Q543" s="291"/>
      <c r="R543" s="291"/>
      <c r="S543" s="291"/>
      <c r="T543" s="291"/>
      <c r="U543" s="291"/>
      <c r="V543" s="291"/>
      <c r="W543" s="291"/>
      <c r="X543" s="291"/>
      <c r="Y543" s="412"/>
      <c r="Z543" s="425"/>
      <c r="AA543" s="425"/>
      <c r="AB543" s="425"/>
      <c r="AC543" s="425"/>
      <c r="AD543" s="425"/>
      <c r="AE543" s="425"/>
      <c r="AF543" s="425"/>
      <c r="AG543" s="425"/>
      <c r="AH543" s="425"/>
      <c r="AI543" s="425"/>
      <c r="AJ543" s="425"/>
      <c r="AK543" s="425"/>
      <c r="AL543" s="425"/>
      <c r="AM543" s="306"/>
    </row>
    <row r="544" spans="1:39" ht="45" outlineLevel="1">
      <c r="A544" s="532">
        <v>44</v>
      </c>
      <c r="B544" s="428" t="s">
        <v>136</v>
      </c>
      <c r="C544" s="291" t="s">
        <v>25</v>
      </c>
      <c r="D544" s="295"/>
      <c r="E544" s="295"/>
      <c r="F544" s="295"/>
      <c r="G544" s="295"/>
      <c r="H544" s="295"/>
      <c r="I544" s="295"/>
      <c r="J544" s="295"/>
      <c r="K544" s="295"/>
      <c r="L544" s="295"/>
      <c r="M544" s="295"/>
      <c r="N544" s="295">
        <v>12</v>
      </c>
      <c r="O544" s="295"/>
      <c r="P544" s="295"/>
      <c r="Q544" s="295"/>
      <c r="R544" s="295"/>
      <c r="S544" s="295"/>
      <c r="T544" s="295"/>
      <c r="U544" s="295"/>
      <c r="V544" s="295"/>
      <c r="W544" s="295"/>
      <c r="X544" s="295"/>
      <c r="Y544" s="426"/>
      <c r="Z544" s="410"/>
      <c r="AA544" s="410"/>
      <c r="AB544" s="410"/>
      <c r="AC544" s="410"/>
      <c r="AD544" s="410"/>
      <c r="AE544" s="410"/>
      <c r="AF544" s="415"/>
      <c r="AG544" s="415"/>
      <c r="AH544" s="415"/>
      <c r="AI544" s="415"/>
      <c r="AJ544" s="415"/>
      <c r="AK544" s="415"/>
      <c r="AL544" s="415"/>
      <c r="AM544" s="296">
        <f>SUM(Y544:AL544)</f>
        <v>0</v>
      </c>
    </row>
    <row r="545" spans="1:39" outlineLevel="1">
      <c r="A545" s="532"/>
      <c r="B545" s="431" t="s">
        <v>308</v>
      </c>
      <c r="C545" s="291" t="s">
        <v>163</v>
      </c>
      <c r="D545" s="295"/>
      <c r="E545" s="295"/>
      <c r="F545" s="295"/>
      <c r="G545" s="295"/>
      <c r="H545" s="295"/>
      <c r="I545" s="295"/>
      <c r="J545" s="295"/>
      <c r="K545" s="295"/>
      <c r="L545" s="295"/>
      <c r="M545" s="295"/>
      <c r="N545" s="295">
        <f>N544</f>
        <v>12</v>
      </c>
      <c r="O545" s="295"/>
      <c r="P545" s="295"/>
      <c r="Q545" s="295"/>
      <c r="R545" s="295"/>
      <c r="S545" s="295"/>
      <c r="T545" s="295"/>
      <c r="U545" s="295"/>
      <c r="V545" s="295"/>
      <c r="W545" s="295"/>
      <c r="X545" s="295"/>
      <c r="Y545" s="411">
        <f>Y544</f>
        <v>0</v>
      </c>
      <c r="Z545" s="411">
        <f t="shared" ref="Z545" si="1621">Z544</f>
        <v>0</v>
      </c>
      <c r="AA545" s="411">
        <f t="shared" ref="AA545" si="1622">AA544</f>
        <v>0</v>
      </c>
      <c r="AB545" s="411">
        <f t="shared" ref="AB545" si="1623">AB544</f>
        <v>0</v>
      </c>
      <c r="AC545" s="411">
        <f t="shared" ref="AC545" si="1624">AC544</f>
        <v>0</v>
      </c>
      <c r="AD545" s="411">
        <f t="shared" ref="AD545" si="1625">AD544</f>
        <v>0</v>
      </c>
      <c r="AE545" s="411">
        <f t="shared" ref="AE545" si="1626">AE544</f>
        <v>0</v>
      </c>
      <c r="AF545" s="411">
        <f t="shared" ref="AF545" si="1627">AF544</f>
        <v>0</v>
      </c>
      <c r="AG545" s="411">
        <f t="shared" ref="AG545" si="1628">AG544</f>
        <v>0</v>
      </c>
      <c r="AH545" s="411">
        <f t="shared" ref="AH545" si="1629">AH544</f>
        <v>0</v>
      </c>
      <c r="AI545" s="411">
        <f t="shared" ref="AI545" si="1630">AI544</f>
        <v>0</v>
      </c>
      <c r="AJ545" s="411">
        <f t="shared" ref="AJ545" si="1631">AJ544</f>
        <v>0</v>
      </c>
      <c r="AK545" s="411">
        <f t="shared" ref="AK545" si="1632">AK544</f>
        <v>0</v>
      </c>
      <c r="AL545" s="411">
        <f t="shared" ref="AL545" si="1633">AL544</f>
        <v>0</v>
      </c>
      <c r="AM545" s="306"/>
    </row>
    <row r="546" spans="1:39" outlineLevel="1">
      <c r="A546" s="532"/>
      <c r="B546" s="428"/>
      <c r="C546" s="291"/>
      <c r="D546" s="291"/>
      <c r="E546" s="291"/>
      <c r="F546" s="291"/>
      <c r="G546" s="291"/>
      <c r="H546" s="291"/>
      <c r="I546" s="291"/>
      <c r="J546" s="291"/>
      <c r="K546" s="291"/>
      <c r="L546" s="291"/>
      <c r="M546" s="291"/>
      <c r="N546" s="291"/>
      <c r="O546" s="291"/>
      <c r="P546" s="291"/>
      <c r="Q546" s="291"/>
      <c r="R546" s="291"/>
      <c r="S546" s="291"/>
      <c r="T546" s="291"/>
      <c r="U546" s="291"/>
      <c r="V546" s="291"/>
      <c r="W546" s="291"/>
      <c r="X546" s="291"/>
      <c r="Y546" s="412"/>
      <c r="Z546" s="425"/>
      <c r="AA546" s="425"/>
      <c r="AB546" s="425"/>
      <c r="AC546" s="425"/>
      <c r="AD546" s="425"/>
      <c r="AE546" s="425"/>
      <c r="AF546" s="425"/>
      <c r="AG546" s="425"/>
      <c r="AH546" s="425"/>
      <c r="AI546" s="425"/>
      <c r="AJ546" s="425"/>
      <c r="AK546" s="425"/>
      <c r="AL546" s="425"/>
      <c r="AM546" s="306"/>
    </row>
    <row r="547" spans="1:39" ht="30" outlineLevel="1">
      <c r="A547" s="532">
        <v>45</v>
      </c>
      <c r="B547" s="428" t="s">
        <v>137</v>
      </c>
      <c r="C547" s="291" t="s">
        <v>25</v>
      </c>
      <c r="D547" s="295"/>
      <c r="E547" s="295"/>
      <c r="F547" s="295"/>
      <c r="G547" s="295"/>
      <c r="H547" s="295"/>
      <c r="I547" s="295"/>
      <c r="J547" s="295"/>
      <c r="K547" s="295"/>
      <c r="L547" s="295"/>
      <c r="M547" s="295"/>
      <c r="N547" s="295">
        <v>12</v>
      </c>
      <c r="O547" s="295"/>
      <c r="P547" s="295"/>
      <c r="Q547" s="295"/>
      <c r="R547" s="295"/>
      <c r="S547" s="295"/>
      <c r="T547" s="295"/>
      <c r="U547" s="295"/>
      <c r="V547" s="295"/>
      <c r="W547" s="295"/>
      <c r="X547" s="295"/>
      <c r="Y547" s="426"/>
      <c r="Z547" s="410"/>
      <c r="AA547" s="410"/>
      <c r="AB547" s="410"/>
      <c r="AC547" s="410"/>
      <c r="AD547" s="410"/>
      <c r="AE547" s="410"/>
      <c r="AF547" s="415"/>
      <c r="AG547" s="415"/>
      <c r="AH547" s="415"/>
      <c r="AI547" s="415"/>
      <c r="AJ547" s="415"/>
      <c r="AK547" s="415"/>
      <c r="AL547" s="415"/>
      <c r="AM547" s="296">
        <f>SUM(Y547:AL547)</f>
        <v>0</v>
      </c>
    </row>
    <row r="548" spans="1:39" outlineLevel="1">
      <c r="A548" s="532"/>
      <c r="B548" s="431" t="s">
        <v>308</v>
      </c>
      <c r="C548" s="291" t="s">
        <v>163</v>
      </c>
      <c r="D548" s="295"/>
      <c r="E548" s="295"/>
      <c r="F548" s="295"/>
      <c r="G548" s="295"/>
      <c r="H548" s="295"/>
      <c r="I548" s="295"/>
      <c r="J548" s="295"/>
      <c r="K548" s="295"/>
      <c r="L548" s="295"/>
      <c r="M548" s="295"/>
      <c r="N548" s="295">
        <f>N547</f>
        <v>12</v>
      </c>
      <c r="O548" s="295"/>
      <c r="P548" s="295"/>
      <c r="Q548" s="295"/>
      <c r="R548" s="295"/>
      <c r="S548" s="295"/>
      <c r="T548" s="295"/>
      <c r="U548" s="295"/>
      <c r="V548" s="295"/>
      <c r="W548" s="295"/>
      <c r="X548" s="295"/>
      <c r="Y548" s="411">
        <f>Y547</f>
        <v>0</v>
      </c>
      <c r="Z548" s="411">
        <f t="shared" ref="Z548" si="1634">Z547</f>
        <v>0</v>
      </c>
      <c r="AA548" s="411">
        <f t="shared" ref="AA548" si="1635">AA547</f>
        <v>0</v>
      </c>
      <c r="AB548" s="411">
        <f t="shared" ref="AB548" si="1636">AB547</f>
        <v>0</v>
      </c>
      <c r="AC548" s="411">
        <f t="shared" ref="AC548" si="1637">AC547</f>
        <v>0</v>
      </c>
      <c r="AD548" s="411">
        <f t="shared" ref="AD548" si="1638">AD547</f>
        <v>0</v>
      </c>
      <c r="AE548" s="411">
        <f t="shared" ref="AE548" si="1639">AE547</f>
        <v>0</v>
      </c>
      <c r="AF548" s="411">
        <f t="shared" ref="AF548" si="1640">AF547</f>
        <v>0</v>
      </c>
      <c r="AG548" s="411">
        <f t="shared" ref="AG548" si="1641">AG547</f>
        <v>0</v>
      </c>
      <c r="AH548" s="411">
        <f t="shared" ref="AH548" si="1642">AH547</f>
        <v>0</v>
      </c>
      <c r="AI548" s="411">
        <f t="shared" ref="AI548" si="1643">AI547</f>
        <v>0</v>
      </c>
      <c r="AJ548" s="411">
        <f t="shared" ref="AJ548" si="1644">AJ547</f>
        <v>0</v>
      </c>
      <c r="AK548" s="411">
        <f t="shared" ref="AK548" si="1645">AK547</f>
        <v>0</v>
      </c>
      <c r="AL548" s="411">
        <f t="shared" ref="AL548" si="1646">AL547</f>
        <v>0</v>
      </c>
      <c r="AM548" s="306"/>
    </row>
    <row r="549" spans="1:39" outlineLevel="1">
      <c r="A549" s="532"/>
      <c r="B549" s="428"/>
      <c r="C549" s="291"/>
      <c r="D549" s="291"/>
      <c r="E549" s="291"/>
      <c r="F549" s="291"/>
      <c r="G549" s="291"/>
      <c r="H549" s="291"/>
      <c r="I549" s="291"/>
      <c r="J549" s="291"/>
      <c r="K549" s="291"/>
      <c r="L549" s="291"/>
      <c r="M549" s="291"/>
      <c r="N549" s="291"/>
      <c r="O549" s="291"/>
      <c r="P549" s="291"/>
      <c r="Q549" s="291"/>
      <c r="R549" s="291"/>
      <c r="S549" s="291"/>
      <c r="T549" s="291"/>
      <c r="U549" s="291"/>
      <c r="V549" s="291"/>
      <c r="W549" s="291"/>
      <c r="X549" s="291"/>
      <c r="Y549" s="412"/>
      <c r="Z549" s="425"/>
      <c r="AA549" s="425"/>
      <c r="AB549" s="425"/>
      <c r="AC549" s="425"/>
      <c r="AD549" s="425"/>
      <c r="AE549" s="425"/>
      <c r="AF549" s="425"/>
      <c r="AG549" s="425"/>
      <c r="AH549" s="425"/>
      <c r="AI549" s="425"/>
      <c r="AJ549" s="425"/>
      <c r="AK549" s="425"/>
      <c r="AL549" s="425"/>
      <c r="AM549" s="306"/>
    </row>
    <row r="550" spans="1:39" ht="30" outlineLevel="1">
      <c r="A550" s="532">
        <v>46</v>
      </c>
      <c r="B550" s="428" t="s">
        <v>138</v>
      </c>
      <c r="C550" s="291" t="s">
        <v>25</v>
      </c>
      <c r="D550" s="295"/>
      <c r="E550" s="295"/>
      <c r="F550" s="295"/>
      <c r="G550" s="295"/>
      <c r="H550" s="295"/>
      <c r="I550" s="295"/>
      <c r="J550" s="295"/>
      <c r="K550" s="295"/>
      <c r="L550" s="295"/>
      <c r="M550" s="295"/>
      <c r="N550" s="295">
        <v>12</v>
      </c>
      <c r="O550" s="295"/>
      <c r="P550" s="295"/>
      <c r="Q550" s="295"/>
      <c r="R550" s="295"/>
      <c r="S550" s="295"/>
      <c r="T550" s="295"/>
      <c r="U550" s="295"/>
      <c r="V550" s="295"/>
      <c r="W550" s="295"/>
      <c r="X550" s="295"/>
      <c r="Y550" s="426"/>
      <c r="Z550" s="410"/>
      <c r="AA550" s="410"/>
      <c r="AB550" s="410"/>
      <c r="AC550" s="410"/>
      <c r="AD550" s="410"/>
      <c r="AE550" s="410"/>
      <c r="AF550" s="415"/>
      <c r="AG550" s="415"/>
      <c r="AH550" s="415"/>
      <c r="AI550" s="415"/>
      <c r="AJ550" s="415"/>
      <c r="AK550" s="415"/>
      <c r="AL550" s="415"/>
      <c r="AM550" s="296">
        <f>SUM(Y550:AL550)</f>
        <v>0</v>
      </c>
    </row>
    <row r="551" spans="1:39" outlineLevel="1">
      <c r="A551" s="532"/>
      <c r="B551" s="431" t="s">
        <v>308</v>
      </c>
      <c r="C551" s="291" t="s">
        <v>163</v>
      </c>
      <c r="D551" s="295"/>
      <c r="E551" s="295"/>
      <c r="F551" s="295"/>
      <c r="G551" s="295"/>
      <c r="H551" s="295"/>
      <c r="I551" s="295"/>
      <c r="J551" s="295"/>
      <c r="K551" s="295"/>
      <c r="L551" s="295"/>
      <c r="M551" s="295"/>
      <c r="N551" s="295">
        <f>N550</f>
        <v>12</v>
      </c>
      <c r="O551" s="295"/>
      <c r="P551" s="295"/>
      <c r="Q551" s="295"/>
      <c r="R551" s="295"/>
      <c r="S551" s="295"/>
      <c r="T551" s="295"/>
      <c r="U551" s="295"/>
      <c r="V551" s="295"/>
      <c r="W551" s="295"/>
      <c r="X551" s="295"/>
      <c r="Y551" s="411">
        <f>Y550</f>
        <v>0</v>
      </c>
      <c r="Z551" s="411">
        <f t="shared" ref="Z551" si="1647">Z550</f>
        <v>0</v>
      </c>
      <c r="AA551" s="411">
        <f t="shared" ref="AA551" si="1648">AA550</f>
        <v>0</v>
      </c>
      <c r="AB551" s="411">
        <f t="shared" ref="AB551" si="1649">AB550</f>
        <v>0</v>
      </c>
      <c r="AC551" s="411">
        <f t="shared" ref="AC551" si="1650">AC550</f>
        <v>0</v>
      </c>
      <c r="AD551" s="411">
        <f t="shared" ref="AD551" si="1651">AD550</f>
        <v>0</v>
      </c>
      <c r="AE551" s="411">
        <f t="shared" ref="AE551" si="1652">AE550</f>
        <v>0</v>
      </c>
      <c r="AF551" s="411">
        <f t="shared" ref="AF551" si="1653">AF550</f>
        <v>0</v>
      </c>
      <c r="AG551" s="411">
        <f t="shared" ref="AG551" si="1654">AG550</f>
        <v>0</v>
      </c>
      <c r="AH551" s="411">
        <f t="shared" ref="AH551" si="1655">AH550</f>
        <v>0</v>
      </c>
      <c r="AI551" s="411">
        <f t="shared" ref="AI551" si="1656">AI550</f>
        <v>0</v>
      </c>
      <c r="AJ551" s="411">
        <f t="shared" ref="AJ551" si="1657">AJ550</f>
        <v>0</v>
      </c>
      <c r="AK551" s="411">
        <f t="shared" ref="AK551" si="1658">AK550</f>
        <v>0</v>
      </c>
      <c r="AL551" s="411">
        <f t="shared" ref="AL551" si="1659">AL550</f>
        <v>0</v>
      </c>
      <c r="AM551" s="306"/>
    </row>
    <row r="552" spans="1:39" outlineLevel="1">
      <c r="A552" s="532"/>
      <c r="B552" s="428"/>
      <c r="C552" s="291"/>
      <c r="D552" s="291"/>
      <c r="E552" s="291"/>
      <c r="F552" s="291"/>
      <c r="G552" s="291"/>
      <c r="H552" s="291"/>
      <c r="I552" s="291"/>
      <c r="J552" s="291"/>
      <c r="K552" s="291"/>
      <c r="L552" s="291"/>
      <c r="M552" s="291"/>
      <c r="N552" s="291"/>
      <c r="O552" s="291"/>
      <c r="P552" s="291"/>
      <c r="Q552" s="291"/>
      <c r="R552" s="291"/>
      <c r="S552" s="291"/>
      <c r="T552" s="291"/>
      <c r="U552" s="291"/>
      <c r="V552" s="291"/>
      <c r="W552" s="291"/>
      <c r="X552" s="291"/>
      <c r="Y552" s="412"/>
      <c r="Z552" s="425"/>
      <c r="AA552" s="425"/>
      <c r="AB552" s="425"/>
      <c r="AC552" s="425"/>
      <c r="AD552" s="425"/>
      <c r="AE552" s="425"/>
      <c r="AF552" s="425"/>
      <c r="AG552" s="425"/>
      <c r="AH552" s="425"/>
      <c r="AI552" s="425"/>
      <c r="AJ552" s="425"/>
      <c r="AK552" s="425"/>
      <c r="AL552" s="425"/>
      <c r="AM552" s="306"/>
    </row>
    <row r="553" spans="1:39" ht="30" outlineLevel="1">
      <c r="A553" s="532">
        <v>47</v>
      </c>
      <c r="B553" s="428" t="s">
        <v>139</v>
      </c>
      <c r="C553" s="291" t="s">
        <v>25</v>
      </c>
      <c r="D553" s="295"/>
      <c r="E553" s="295"/>
      <c r="F553" s="295"/>
      <c r="G553" s="295"/>
      <c r="H553" s="295"/>
      <c r="I553" s="295"/>
      <c r="J553" s="295"/>
      <c r="K553" s="295"/>
      <c r="L553" s="295"/>
      <c r="M553" s="295"/>
      <c r="N553" s="295">
        <v>12</v>
      </c>
      <c r="O553" s="295"/>
      <c r="P553" s="295"/>
      <c r="Q553" s="295"/>
      <c r="R553" s="295"/>
      <c r="S553" s="295"/>
      <c r="T553" s="295"/>
      <c r="U553" s="295"/>
      <c r="V553" s="295"/>
      <c r="W553" s="295"/>
      <c r="X553" s="295"/>
      <c r="Y553" s="426"/>
      <c r="Z553" s="410"/>
      <c r="AA553" s="410"/>
      <c r="AB553" s="410"/>
      <c r="AC553" s="410"/>
      <c r="AD553" s="410"/>
      <c r="AE553" s="410"/>
      <c r="AF553" s="415"/>
      <c r="AG553" s="415"/>
      <c r="AH553" s="415"/>
      <c r="AI553" s="415"/>
      <c r="AJ553" s="415"/>
      <c r="AK553" s="415"/>
      <c r="AL553" s="415"/>
      <c r="AM553" s="296">
        <f>SUM(Y553:AL553)</f>
        <v>0</v>
      </c>
    </row>
    <row r="554" spans="1:39" outlineLevel="1">
      <c r="A554" s="532"/>
      <c r="B554" s="431" t="s">
        <v>308</v>
      </c>
      <c r="C554" s="291" t="s">
        <v>163</v>
      </c>
      <c r="D554" s="295"/>
      <c r="E554" s="295"/>
      <c r="F554" s="295"/>
      <c r="G554" s="295"/>
      <c r="H554" s="295"/>
      <c r="I554" s="295"/>
      <c r="J554" s="295"/>
      <c r="K554" s="295"/>
      <c r="L554" s="295"/>
      <c r="M554" s="295"/>
      <c r="N554" s="295">
        <f>N553</f>
        <v>12</v>
      </c>
      <c r="O554" s="295"/>
      <c r="P554" s="295"/>
      <c r="Q554" s="295"/>
      <c r="R554" s="295"/>
      <c r="S554" s="295"/>
      <c r="T554" s="295"/>
      <c r="U554" s="295"/>
      <c r="V554" s="295"/>
      <c r="W554" s="295"/>
      <c r="X554" s="295"/>
      <c r="Y554" s="411">
        <f>Y553</f>
        <v>0</v>
      </c>
      <c r="Z554" s="411">
        <f t="shared" ref="Z554" si="1660">Z553</f>
        <v>0</v>
      </c>
      <c r="AA554" s="411">
        <f t="shared" ref="AA554" si="1661">AA553</f>
        <v>0</v>
      </c>
      <c r="AB554" s="411">
        <f t="shared" ref="AB554" si="1662">AB553</f>
        <v>0</v>
      </c>
      <c r="AC554" s="411">
        <f t="shared" ref="AC554" si="1663">AC553</f>
        <v>0</v>
      </c>
      <c r="AD554" s="411">
        <f t="shared" ref="AD554" si="1664">AD553</f>
        <v>0</v>
      </c>
      <c r="AE554" s="411">
        <f t="shared" ref="AE554" si="1665">AE553</f>
        <v>0</v>
      </c>
      <c r="AF554" s="411">
        <f t="shared" ref="AF554" si="1666">AF553</f>
        <v>0</v>
      </c>
      <c r="AG554" s="411">
        <f t="shared" ref="AG554" si="1667">AG553</f>
        <v>0</v>
      </c>
      <c r="AH554" s="411">
        <f t="shared" ref="AH554" si="1668">AH553</f>
        <v>0</v>
      </c>
      <c r="AI554" s="411">
        <f t="shared" ref="AI554" si="1669">AI553</f>
        <v>0</v>
      </c>
      <c r="AJ554" s="411">
        <f t="shared" ref="AJ554" si="1670">AJ553</f>
        <v>0</v>
      </c>
      <c r="AK554" s="411">
        <f t="shared" ref="AK554" si="1671">AK553</f>
        <v>0</v>
      </c>
      <c r="AL554" s="411">
        <f t="shared" ref="AL554" si="1672">AL553</f>
        <v>0</v>
      </c>
      <c r="AM554" s="306"/>
    </row>
    <row r="555" spans="1:39" outlineLevel="1">
      <c r="A555" s="532"/>
      <c r="B555" s="428"/>
      <c r="C555" s="291"/>
      <c r="D555" s="291"/>
      <c r="E555" s="291"/>
      <c r="F555" s="291"/>
      <c r="G555" s="291"/>
      <c r="H555" s="291"/>
      <c r="I555" s="291"/>
      <c r="J555" s="291"/>
      <c r="K555" s="291"/>
      <c r="L555" s="291"/>
      <c r="M555" s="291"/>
      <c r="N555" s="291"/>
      <c r="O555" s="291"/>
      <c r="P555" s="291"/>
      <c r="Q555" s="291"/>
      <c r="R555" s="291"/>
      <c r="S555" s="291"/>
      <c r="T555" s="291"/>
      <c r="U555" s="291"/>
      <c r="V555" s="291"/>
      <c r="W555" s="291"/>
      <c r="X555" s="291"/>
      <c r="Y555" s="412"/>
      <c r="Z555" s="425"/>
      <c r="AA555" s="425"/>
      <c r="AB555" s="425"/>
      <c r="AC555" s="425"/>
      <c r="AD555" s="425"/>
      <c r="AE555" s="425"/>
      <c r="AF555" s="425"/>
      <c r="AG555" s="425"/>
      <c r="AH555" s="425"/>
      <c r="AI555" s="425"/>
      <c r="AJ555" s="425"/>
      <c r="AK555" s="425"/>
      <c r="AL555" s="425"/>
      <c r="AM555" s="306"/>
    </row>
    <row r="556" spans="1:39" ht="45" outlineLevel="1">
      <c r="A556" s="532">
        <v>48</v>
      </c>
      <c r="B556" s="428" t="s">
        <v>140</v>
      </c>
      <c r="C556" s="291" t="s">
        <v>25</v>
      </c>
      <c r="D556" s="295"/>
      <c r="E556" s="295"/>
      <c r="F556" s="295"/>
      <c r="G556" s="295"/>
      <c r="H556" s="295"/>
      <c r="I556" s="295"/>
      <c r="J556" s="295"/>
      <c r="K556" s="295"/>
      <c r="L556" s="295"/>
      <c r="M556" s="295"/>
      <c r="N556" s="295">
        <v>12</v>
      </c>
      <c r="O556" s="295"/>
      <c r="P556" s="295"/>
      <c r="Q556" s="295"/>
      <c r="R556" s="295"/>
      <c r="S556" s="295"/>
      <c r="T556" s="295"/>
      <c r="U556" s="295"/>
      <c r="V556" s="295"/>
      <c r="W556" s="295"/>
      <c r="X556" s="295"/>
      <c r="Y556" s="426"/>
      <c r="Z556" s="410"/>
      <c r="AA556" s="410"/>
      <c r="AB556" s="410"/>
      <c r="AC556" s="410"/>
      <c r="AD556" s="410"/>
      <c r="AE556" s="410"/>
      <c r="AF556" s="415"/>
      <c r="AG556" s="415"/>
      <c r="AH556" s="415"/>
      <c r="AI556" s="415"/>
      <c r="AJ556" s="415"/>
      <c r="AK556" s="415"/>
      <c r="AL556" s="415"/>
      <c r="AM556" s="296">
        <f>SUM(Y556:AL556)</f>
        <v>0</v>
      </c>
    </row>
    <row r="557" spans="1:39" outlineLevel="1">
      <c r="A557" s="532"/>
      <c r="B557" s="431" t="s">
        <v>308</v>
      </c>
      <c r="C557" s="291" t="s">
        <v>163</v>
      </c>
      <c r="D557" s="295"/>
      <c r="E557" s="295"/>
      <c r="F557" s="295"/>
      <c r="G557" s="295"/>
      <c r="H557" s="295"/>
      <c r="I557" s="295"/>
      <c r="J557" s="295"/>
      <c r="K557" s="295"/>
      <c r="L557" s="295"/>
      <c r="M557" s="295"/>
      <c r="N557" s="295">
        <f>N556</f>
        <v>12</v>
      </c>
      <c r="O557" s="295"/>
      <c r="P557" s="295"/>
      <c r="Q557" s="295"/>
      <c r="R557" s="295"/>
      <c r="S557" s="295"/>
      <c r="T557" s="295"/>
      <c r="U557" s="295"/>
      <c r="V557" s="295"/>
      <c r="W557" s="295"/>
      <c r="X557" s="295"/>
      <c r="Y557" s="411">
        <f>Y556</f>
        <v>0</v>
      </c>
      <c r="Z557" s="411">
        <f t="shared" ref="Z557" si="1673">Z556</f>
        <v>0</v>
      </c>
      <c r="AA557" s="411">
        <f t="shared" ref="AA557" si="1674">AA556</f>
        <v>0</v>
      </c>
      <c r="AB557" s="411">
        <f t="shared" ref="AB557" si="1675">AB556</f>
        <v>0</v>
      </c>
      <c r="AC557" s="411">
        <f t="shared" ref="AC557" si="1676">AC556</f>
        <v>0</v>
      </c>
      <c r="AD557" s="411">
        <f t="shared" ref="AD557" si="1677">AD556</f>
        <v>0</v>
      </c>
      <c r="AE557" s="411">
        <f t="shared" ref="AE557" si="1678">AE556</f>
        <v>0</v>
      </c>
      <c r="AF557" s="411">
        <f t="shared" ref="AF557" si="1679">AF556</f>
        <v>0</v>
      </c>
      <c r="AG557" s="411">
        <f t="shared" ref="AG557" si="1680">AG556</f>
        <v>0</v>
      </c>
      <c r="AH557" s="411">
        <f t="shared" ref="AH557" si="1681">AH556</f>
        <v>0</v>
      </c>
      <c r="AI557" s="411">
        <f t="shared" ref="AI557" si="1682">AI556</f>
        <v>0</v>
      </c>
      <c r="AJ557" s="411">
        <f t="shared" ref="AJ557" si="1683">AJ556</f>
        <v>0</v>
      </c>
      <c r="AK557" s="411">
        <f t="shared" ref="AK557" si="1684">AK556</f>
        <v>0</v>
      </c>
      <c r="AL557" s="411">
        <f t="shared" ref="AL557" si="1685">AL556</f>
        <v>0</v>
      </c>
      <c r="AM557" s="306"/>
    </row>
    <row r="558" spans="1:39" outlineLevel="1">
      <c r="A558" s="532"/>
      <c r="B558" s="428"/>
      <c r="C558" s="291"/>
      <c r="D558" s="291"/>
      <c r="E558" s="291"/>
      <c r="F558" s="291"/>
      <c r="G558" s="291"/>
      <c r="H558" s="291"/>
      <c r="I558" s="291"/>
      <c r="J558" s="291"/>
      <c r="K558" s="291"/>
      <c r="L558" s="291"/>
      <c r="M558" s="291"/>
      <c r="N558" s="291"/>
      <c r="O558" s="291"/>
      <c r="P558" s="291"/>
      <c r="Q558" s="291"/>
      <c r="R558" s="291"/>
      <c r="S558" s="291"/>
      <c r="T558" s="291"/>
      <c r="U558" s="291"/>
      <c r="V558" s="291"/>
      <c r="W558" s="291"/>
      <c r="X558" s="291"/>
      <c r="Y558" s="412"/>
      <c r="Z558" s="425"/>
      <c r="AA558" s="425"/>
      <c r="AB558" s="425"/>
      <c r="AC558" s="425"/>
      <c r="AD558" s="425"/>
      <c r="AE558" s="425"/>
      <c r="AF558" s="425"/>
      <c r="AG558" s="425"/>
      <c r="AH558" s="425"/>
      <c r="AI558" s="425"/>
      <c r="AJ558" s="425"/>
      <c r="AK558" s="425"/>
      <c r="AL558" s="425"/>
      <c r="AM558" s="306"/>
    </row>
    <row r="559" spans="1:39" ht="30" outlineLevel="1">
      <c r="A559" s="532">
        <v>49</v>
      </c>
      <c r="B559" s="428" t="s">
        <v>141</v>
      </c>
      <c r="C559" s="291" t="s">
        <v>25</v>
      </c>
      <c r="D559" s="295"/>
      <c r="E559" s="295"/>
      <c r="F559" s="295"/>
      <c r="G559" s="295"/>
      <c r="H559" s="295"/>
      <c r="I559" s="295"/>
      <c r="J559" s="295"/>
      <c r="K559" s="295"/>
      <c r="L559" s="295"/>
      <c r="M559" s="295"/>
      <c r="N559" s="295">
        <v>12</v>
      </c>
      <c r="O559" s="295"/>
      <c r="P559" s="295"/>
      <c r="Q559" s="295"/>
      <c r="R559" s="295"/>
      <c r="S559" s="295"/>
      <c r="T559" s="295"/>
      <c r="U559" s="295"/>
      <c r="V559" s="295"/>
      <c r="W559" s="295"/>
      <c r="X559" s="295"/>
      <c r="Y559" s="426"/>
      <c r="Z559" s="410"/>
      <c r="AA559" s="410"/>
      <c r="AB559" s="410"/>
      <c r="AC559" s="410"/>
      <c r="AD559" s="410"/>
      <c r="AE559" s="410"/>
      <c r="AF559" s="415"/>
      <c r="AG559" s="415"/>
      <c r="AH559" s="415"/>
      <c r="AI559" s="415"/>
      <c r="AJ559" s="415"/>
      <c r="AK559" s="415"/>
      <c r="AL559" s="415"/>
      <c r="AM559" s="296">
        <f>SUM(Y559:AL559)</f>
        <v>0</v>
      </c>
    </row>
    <row r="560" spans="1:39" outlineLevel="1">
      <c r="A560" s="532"/>
      <c r="B560" s="431" t="s">
        <v>308</v>
      </c>
      <c r="C560" s="291" t="s">
        <v>163</v>
      </c>
      <c r="D560" s="295"/>
      <c r="E560" s="295"/>
      <c r="F560" s="295"/>
      <c r="G560" s="295"/>
      <c r="H560" s="295"/>
      <c r="I560" s="295"/>
      <c r="J560" s="295"/>
      <c r="K560" s="295"/>
      <c r="L560" s="295"/>
      <c r="M560" s="295"/>
      <c r="N560" s="295">
        <f>N559</f>
        <v>12</v>
      </c>
      <c r="O560" s="295"/>
      <c r="P560" s="295"/>
      <c r="Q560" s="295"/>
      <c r="R560" s="295"/>
      <c r="S560" s="295"/>
      <c r="T560" s="295"/>
      <c r="U560" s="295"/>
      <c r="V560" s="295"/>
      <c r="W560" s="295"/>
      <c r="X560" s="295"/>
      <c r="Y560" s="411">
        <f>Y559</f>
        <v>0</v>
      </c>
      <c r="Z560" s="411">
        <f t="shared" ref="Z560" si="1686">Z559</f>
        <v>0</v>
      </c>
      <c r="AA560" s="411">
        <f t="shared" ref="AA560" si="1687">AA559</f>
        <v>0</v>
      </c>
      <c r="AB560" s="411">
        <f t="shared" ref="AB560" si="1688">AB559</f>
        <v>0</v>
      </c>
      <c r="AC560" s="411">
        <f t="shared" ref="AC560" si="1689">AC559</f>
        <v>0</v>
      </c>
      <c r="AD560" s="411">
        <f t="shared" ref="AD560" si="1690">AD559</f>
        <v>0</v>
      </c>
      <c r="AE560" s="411">
        <f t="shared" ref="AE560" si="1691">AE559</f>
        <v>0</v>
      </c>
      <c r="AF560" s="411">
        <f t="shared" ref="AF560" si="1692">AF559</f>
        <v>0</v>
      </c>
      <c r="AG560" s="411">
        <f t="shared" ref="AG560" si="1693">AG559</f>
        <v>0</v>
      </c>
      <c r="AH560" s="411">
        <f t="shared" ref="AH560" si="1694">AH559</f>
        <v>0</v>
      </c>
      <c r="AI560" s="411">
        <f t="shared" ref="AI560" si="1695">AI559</f>
        <v>0</v>
      </c>
      <c r="AJ560" s="411">
        <f t="shared" ref="AJ560" si="1696">AJ559</f>
        <v>0</v>
      </c>
      <c r="AK560" s="411">
        <f t="shared" ref="AK560" si="1697">AK559</f>
        <v>0</v>
      </c>
      <c r="AL560" s="411">
        <f t="shared" ref="AL560" si="1698">AL559</f>
        <v>0</v>
      </c>
      <c r="AM560" s="306"/>
    </row>
    <row r="561" spans="1:39" outlineLevel="1">
      <c r="A561" s="532"/>
      <c r="B561" s="431"/>
      <c r="C561" s="305"/>
      <c r="D561" s="291"/>
      <c r="E561" s="291"/>
      <c r="F561" s="291"/>
      <c r="G561" s="291"/>
      <c r="H561" s="291"/>
      <c r="I561" s="291"/>
      <c r="J561" s="291"/>
      <c r="K561" s="291"/>
      <c r="L561" s="291"/>
      <c r="M561" s="291"/>
      <c r="N561" s="291"/>
      <c r="O561" s="291"/>
      <c r="P561" s="291"/>
      <c r="Q561" s="291"/>
      <c r="R561" s="291"/>
      <c r="S561" s="291"/>
      <c r="T561" s="291"/>
      <c r="U561" s="291"/>
      <c r="V561" s="291"/>
      <c r="W561" s="291"/>
      <c r="X561" s="291"/>
      <c r="Y561" s="301"/>
      <c r="Z561" s="301"/>
      <c r="AA561" s="301"/>
      <c r="AB561" s="301"/>
      <c r="AC561" s="301"/>
      <c r="AD561" s="301"/>
      <c r="AE561" s="301"/>
      <c r="AF561" s="301"/>
      <c r="AG561" s="301"/>
      <c r="AH561" s="301"/>
      <c r="AI561" s="301"/>
      <c r="AJ561" s="301"/>
      <c r="AK561" s="301"/>
      <c r="AL561" s="301"/>
      <c r="AM561" s="306"/>
    </row>
    <row r="562" spans="1:39" ht="15.75">
      <c r="B562" s="327" t="s">
        <v>292</v>
      </c>
      <c r="C562" s="329"/>
      <c r="D562" s="329">
        <f>SUM(D405:D560)</f>
        <v>2843718.2501106202</v>
      </c>
      <c r="E562" s="329"/>
      <c r="F562" s="329"/>
      <c r="G562" s="329"/>
      <c r="H562" s="329"/>
      <c r="I562" s="329"/>
      <c r="J562" s="329"/>
      <c r="K562" s="329"/>
      <c r="L562" s="329"/>
      <c r="M562" s="329"/>
      <c r="N562" s="329"/>
      <c r="O562" s="329">
        <f>SUM(O405:O560)</f>
        <v>290.99886261794484</v>
      </c>
      <c r="P562" s="329"/>
      <c r="Q562" s="329"/>
      <c r="R562" s="329"/>
      <c r="S562" s="329"/>
      <c r="T562" s="329"/>
      <c r="U562" s="329"/>
      <c r="V562" s="329"/>
      <c r="W562" s="329"/>
      <c r="X562" s="329"/>
      <c r="Y562" s="329">
        <f>IF(Y403="kWh",SUMPRODUCT(D405:D560,Y405:Y560))</f>
        <v>2479422.4685047837</v>
      </c>
      <c r="Z562" s="329">
        <f>IF(Z403="kWh",SUMPRODUCT(D405:D560,Z405:Z560))</f>
        <v>218730.74863589072</v>
      </c>
      <c r="AA562" s="329">
        <f>IF(AA403="kw",SUMPRODUCT(N405:N560,O405:O560,AA405:AA560),SUMPRODUCT(D405:D560,AA405:AA560))</f>
        <v>265.41256798567133</v>
      </c>
      <c r="AB562" s="329">
        <f>IF(AB403="kw",SUMPRODUCT(N405:N560,O405:O560,AB405:AB560),SUMPRODUCT(D405:D560,AB405:AB560))</f>
        <v>0</v>
      </c>
      <c r="AC562" s="329">
        <f>IF(AC403="kw",SUMPRODUCT(N405:N560,O405:O560,AC405:AC560),SUMPRODUCT(D405:D560,AC405:AC560))</f>
        <v>0</v>
      </c>
      <c r="AD562" s="329">
        <f>IF(AD403="kw",SUMPRODUCT(N405:N560,O405:O560,AD405:AD560),SUMPRODUCT(D405:D560,AD405:AD560))</f>
        <v>0</v>
      </c>
      <c r="AE562" s="329">
        <f>IF(AE403="kw",SUMPRODUCT(N405:N560,O405:O560,AE405:AE560),SUMPRODUCT(D405:D560,AE405:AE560))</f>
        <v>0</v>
      </c>
      <c r="AF562" s="329">
        <f>IF(AF403="kw",SUMPRODUCT(N405:N560,O405:O560,AF405:AF560),SUMPRODUCT(D405:D560,AF405:AF560))</f>
        <v>0</v>
      </c>
      <c r="AG562" s="329">
        <f>IF(AG403="kw",SUMPRODUCT(N405:N560,O405:O560,AG405:AG560),SUMPRODUCT(D405:D560,AG405:AG560))</f>
        <v>0</v>
      </c>
      <c r="AH562" s="329">
        <f>IF(AH403="kw",SUMPRODUCT(N405:N560,O405:O560,AH405:AH560),SUMPRODUCT(D405:D560,AH405:AH560))</f>
        <v>0</v>
      </c>
      <c r="AI562" s="329">
        <f>IF(AI403="kw",SUMPRODUCT(N405:N560,O405:O560,AI405:AI560),SUMPRODUCT(D405:D560,AI405:AI560))</f>
        <v>0</v>
      </c>
      <c r="AJ562" s="329">
        <f>IF(AJ403="kw",SUMPRODUCT(N405:N560,O405:O560,AJ405:AJ560),SUMPRODUCT(D405:D560,AJ405:AJ560))</f>
        <v>0</v>
      </c>
      <c r="AK562" s="329">
        <f>IF(AK403="kw",SUMPRODUCT(N405:N560,O405:O560,AK405:AK560),SUMPRODUCT(D405:D560,AK405:AK560))</f>
        <v>0</v>
      </c>
      <c r="AL562" s="329">
        <f>IF(AL403="kw",SUMPRODUCT(N405:N560,O405:O560,AL405:AL560),SUMPRODUCT(D405:D560,AL405:AL560))</f>
        <v>0</v>
      </c>
      <c r="AM562" s="330"/>
    </row>
    <row r="563" spans="1:39" ht="15.75">
      <c r="B563" s="391" t="s">
        <v>293</v>
      </c>
      <c r="C563" s="392"/>
      <c r="D563" s="392"/>
      <c r="E563" s="392"/>
      <c r="F563" s="392"/>
      <c r="G563" s="392"/>
      <c r="H563" s="392"/>
      <c r="I563" s="392"/>
      <c r="J563" s="392"/>
      <c r="K563" s="392"/>
      <c r="L563" s="392"/>
      <c r="M563" s="392"/>
      <c r="N563" s="392"/>
      <c r="O563" s="392"/>
      <c r="P563" s="392"/>
      <c r="Q563" s="392"/>
      <c r="R563" s="392"/>
      <c r="S563" s="392"/>
      <c r="T563" s="392"/>
      <c r="U563" s="392"/>
      <c r="V563" s="392"/>
      <c r="W563" s="392"/>
      <c r="X563" s="392"/>
      <c r="Y563" s="392">
        <f>HLOOKUP(Y218,'2. LRAMVA Threshold'!$B$42:$Q$53,9,FALSE)</f>
        <v>758767</v>
      </c>
      <c r="Z563" s="392">
        <f>HLOOKUP(Z218,'2. LRAMVA Threshold'!$B$42:$Q$53,9,FALSE)</f>
        <v>257680</v>
      </c>
      <c r="AA563" s="392">
        <f>HLOOKUP(AA218,'2. LRAMVA Threshold'!$B$42:$Q$53,9,FALSE)</f>
        <v>1715</v>
      </c>
      <c r="AB563" s="392">
        <f>HLOOKUP(AB218,'2. LRAMVA Threshold'!$B$42:$Q$53,9,FALSE)</f>
        <v>46</v>
      </c>
      <c r="AC563" s="392">
        <f>HLOOKUP(AC218,'2. LRAMVA Threshold'!$B$42:$Q$53,9,FALSE)</f>
        <v>51</v>
      </c>
      <c r="AD563" s="392">
        <f>HLOOKUP(AD218,'2. LRAMVA Threshold'!$B$42:$Q$53,9,FALSE)</f>
        <v>1570</v>
      </c>
      <c r="AE563" s="392">
        <f>HLOOKUP(AE218,'2. LRAMVA Threshold'!$B$42:$Q$53,9,FALSE)</f>
        <v>0</v>
      </c>
      <c r="AF563" s="392">
        <f>HLOOKUP(AF218,'2. LRAMVA Threshold'!$B$42:$Q$53,9,FALSE)</f>
        <v>0</v>
      </c>
      <c r="AG563" s="392">
        <f>HLOOKUP(AG218,'2. LRAMVA Threshold'!$B$42:$Q$53,9,FALSE)</f>
        <v>0</v>
      </c>
      <c r="AH563" s="392">
        <f>HLOOKUP(AH218,'2. LRAMVA Threshold'!$B$42:$Q$53,9,FALSE)</f>
        <v>0</v>
      </c>
      <c r="AI563" s="392">
        <f>HLOOKUP(AI218,'2. LRAMVA Threshold'!$B$42:$Q$53,9,FALSE)</f>
        <v>0</v>
      </c>
      <c r="AJ563" s="392">
        <f>HLOOKUP(AJ218,'2. LRAMVA Threshold'!$B$42:$Q$53,9,FALSE)</f>
        <v>0</v>
      </c>
      <c r="AK563" s="392">
        <f>HLOOKUP(AK218,'2. LRAMVA Threshold'!$B$42:$Q$53,9,FALSE)</f>
        <v>0</v>
      </c>
      <c r="AL563" s="392">
        <f>HLOOKUP(AL218,'2. LRAMVA Threshold'!$B$42:$Q$53,9,FALSE)</f>
        <v>0</v>
      </c>
      <c r="AM563" s="393"/>
    </row>
    <row r="564" spans="1:39">
      <c r="B564" s="394"/>
      <c r="C564" s="432"/>
      <c r="D564" s="433"/>
      <c r="E564" s="433"/>
      <c r="F564" s="433"/>
      <c r="G564" s="433"/>
      <c r="H564" s="433"/>
      <c r="I564" s="433"/>
      <c r="J564" s="433"/>
      <c r="K564" s="433"/>
      <c r="L564" s="433"/>
      <c r="M564" s="433"/>
      <c r="N564" s="433"/>
      <c r="O564" s="434"/>
      <c r="P564" s="433"/>
      <c r="Q564" s="433"/>
      <c r="R564" s="433"/>
      <c r="S564" s="435"/>
      <c r="T564" s="435"/>
      <c r="U564" s="435"/>
      <c r="V564" s="435"/>
      <c r="W564" s="433"/>
      <c r="X564" s="433"/>
      <c r="Y564" s="436"/>
      <c r="Z564" s="436"/>
      <c r="AA564" s="436"/>
      <c r="AB564" s="436"/>
      <c r="AC564" s="436"/>
      <c r="AD564" s="436"/>
      <c r="AE564" s="436"/>
      <c r="AF564" s="399"/>
      <c r="AG564" s="399"/>
      <c r="AH564" s="399"/>
      <c r="AI564" s="399"/>
      <c r="AJ564" s="399"/>
      <c r="AK564" s="399"/>
      <c r="AL564" s="399"/>
      <c r="AM564" s="400"/>
    </row>
    <row r="565" spans="1:39">
      <c r="B565" s="324" t="s">
        <v>294</v>
      </c>
      <c r="C565" s="338"/>
      <c r="D565" s="338"/>
      <c r="E565" s="376"/>
      <c r="F565" s="376"/>
      <c r="G565" s="376"/>
      <c r="H565" s="376"/>
      <c r="I565" s="376"/>
      <c r="J565" s="376"/>
      <c r="K565" s="376"/>
      <c r="L565" s="376"/>
      <c r="M565" s="376"/>
      <c r="N565" s="376"/>
      <c r="O565" s="291"/>
      <c r="P565" s="340"/>
      <c r="Q565" s="340"/>
      <c r="R565" s="340"/>
      <c r="S565" s="339"/>
      <c r="T565" s="339"/>
      <c r="U565" s="339"/>
      <c r="V565" s="339"/>
      <c r="W565" s="340"/>
      <c r="X565" s="340"/>
      <c r="Y565" s="341">
        <f>HLOOKUP(Y$35,'3.  Distribution Rates'!$C$122:$P$133,9,FALSE)</f>
        <v>5.8999999999999999E-3</v>
      </c>
      <c r="Z565" s="341">
        <f>HLOOKUP(Z$35,'3.  Distribution Rates'!$C$122:$P$133,9,FALSE)</f>
        <v>5.0000000000000001E-3</v>
      </c>
      <c r="AA565" s="341">
        <f>HLOOKUP(AA$35,'3.  Distribution Rates'!$C$122:$P$133,9,FALSE)</f>
        <v>1.5861000000000001</v>
      </c>
      <c r="AB565" s="341">
        <f>HLOOKUP(AB$35,'3.  Distribution Rates'!$C$122:$P$133,9,FALSE)</f>
        <v>5.9025999999999996</v>
      </c>
      <c r="AC565" s="341">
        <f>HLOOKUP(AC$35,'3.  Distribution Rates'!$C$122:$P$133,9,FALSE)</f>
        <v>11.462899999999999</v>
      </c>
      <c r="AD565" s="341">
        <f>HLOOKUP(AD$35,'3.  Distribution Rates'!$C$122:$P$133,9,FALSE)</f>
        <v>1.9E-3</v>
      </c>
      <c r="AE565" s="341">
        <f>HLOOKUP(AE$35,'3.  Distribution Rates'!$C$122:$P$133,9,FALSE)</f>
        <v>0.2757</v>
      </c>
      <c r="AF565" s="341">
        <f>HLOOKUP(AF$35,'3.  Distribution Rates'!$C$122:$P$133,9,FALSE)</f>
        <v>0</v>
      </c>
      <c r="AG565" s="341">
        <f>HLOOKUP(AG$35,'3.  Distribution Rates'!$C$122:$P$133,9,FALSE)</f>
        <v>0</v>
      </c>
      <c r="AH565" s="341">
        <f>HLOOKUP(AH$35,'3.  Distribution Rates'!$C$122:$P$133,9,FALSE)</f>
        <v>0</v>
      </c>
      <c r="AI565" s="341">
        <f>HLOOKUP(AI$35,'3.  Distribution Rates'!$C$122:$P$133,9,FALSE)</f>
        <v>0</v>
      </c>
      <c r="AJ565" s="341">
        <f>HLOOKUP(AJ$35,'3.  Distribution Rates'!$C$122:$P$133,9,FALSE)</f>
        <v>0</v>
      </c>
      <c r="AK565" s="341">
        <f>HLOOKUP(AK$35,'3.  Distribution Rates'!$C$122:$P$133,9,FALSE)</f>
        <v>0</v>
      </c>
      <c r="AL565" s="341">
        <f>HLOOKUP(AL$35,'3.  Distribution Rates'!$C$122:$P$133,9,FALSE)</f>
        <v>0</v>
      </c>
      <c r="AM565" s="441"/>
    </row>
    <row r="566" spans="1:39">
      <c r="B566" s="324" t="s">
        <v>295</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LRAM'!Y140*Y565</f>
        <v>1167.1470947486268</v>
      </c>
      <c r="Z566" s="378">
        <f>'4.  2011-2014 LRAM'!Z140*Z565</f>
        <v>137.07281501762478</v>
      </c>
      <c r="AA566" s="378">
        <f>'4.  2011-2014 LRAM'!AA140*AA565</f>
        <v>284.43283208582403</v>
      </c>
      <c r="AB566" s="378">
        <f>'4.  2011-2014 LRAM'!AB140*AB565</f>
        <v>0</v>
      </c>
      <c r="AC566" s="378">
        <f>'4.  2011-2014 LRAM'!AC140*AC565</f>
        <v>0</v>
      </c>
      <c r="AD566" s="378">
        <f>'4.  2011-2014 LRAM'!AD140*AD565</f>
        <v>0</v>
      </c>
      <c r="AE566" s="378">
        <f>'4.  2011-2014 LRAM'!AE140*AE565</f>
        <v>0</v>
      </c>
      <c r="AF566" s="378">
        <f>'4.  2011-2014 LRAM'!AF140*AF565</f>
        <v>0</v>
      </c>
      <c r="AG566" s="378">
        <f>'4.  2011-2014 LRAM'!AG140*AG565</f>
        <v>0</v>
      </c>
      <c r="AH566" s="378">
        <f>'4.  2011-2014 LRAM'!AH140*AH565</f>
        <v>0</v>
      </c>
      <c r="AI566" s="378">
        <f>'4.  2011-2014 LRAM'!AI140*AI565</f>
        <v>0</v>
      </c>
      <c r="AJ566" s="378">
        <f>'4.  2011-2014 LRAM'!AJ140*AJ565</f>
        <v>0</v>
      </c>
      <c r="AK566" s="378">
        <f>'4.  2011-2014 LRAM'!AK140*AK565</f>
        <v>0</v>
      </c>
      <c r="AL566" s="378">
        <f>'4.  2011-2014 LRAM'!AL140*AL565</f>
        <v>0</v>
      </c>
      <c r="AM566" s="629">
        <f t="shared" ref="AM566:AM572" si="1699">SUM(Y566:AL566)</f>
        <v>1588.6527418520757</v>
      </c>
    </row>
    <row r="567" spans="1:39">
      <c r="B567" s="324" t="s">
        <v>296</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LRAM'!Y269*Y565</f>
        <v>737.78517867092216</v>
      </c>
      <c r="Z567" s="378">
        <f>'4.  2011-2014 LRAM'!Z269*Z565</f>
        <v>1849.1789156579075</v>
      </c>
      <c r="AA567" s="378">
        <f>'4.  2011-2014 LRAM'!AA269*AA565</f>
        <v>1798.6999514392883</v>
      </c>
      <c r="AB567" s="378">
        <f>'4.  2011-2014 LRAM'!AB269*AB565</f>
        <v>0</v>
      </c>
      <c r="AC567" s="378">
        <f>'4.  2011-2014 LRAM'!AC269*AC565</f>
        <v>0</v>
      </c>
      <c r="AD567" s="378">
        <f>'4.  2011-2014 LRAM'!AD269*AD565</f>
        <v>0</v>
      </c>
      <c r="AE567" s="378">
        <f>'4.  2011-2014 LRAM'!AE269*AE565</f>
        <v>0</v>
      </c>
      <c r="AF567" s="378">
        <f>'4.  2011-2014 LRAM'!AF269*AF565</f>
        <v>0</v>
      </c>
      <c r="AG567" s="378">
        <f>'4.  2011-2014 LRAM'!AG269*AG565</f>
        <v>0</v>
      </c>
      <c r="AH567" s="378">
        <f>'4.  2011-2014 LRAM'!AH269*AH565</f>
        <v>0</v>
      </c>
      <c r="AI567" s="378">
        <f>'4.  2011-2014 LRAM'!AI269*AI565</f>
        <v>0</v>
      </c>
      <c r="AJ567" s="378">
        <f>'4.  2011-2014 LRAM'!AJ269*AJ565</f>
        <v>0</v>
      </c>
      <c r="AK567" s="378">
        <f>'4.  2011-2014 LRAM'!AK269*AK565</f>
        <v>0</v>
      </c>
      <c r="AL567" s="378">
        <f>'4.  2011-2014 LRAM'!AL269*AL565</f>
        <v>0</v>
      </c>
      <c r="AM567" s="629">
        <f t="shared" si="1699"/>
        <v>4385.6640457681178</v>
      </c>
    </row>
    <row r="568" spans="1:39">
      <c r="B568" s="324" t="s">
        <v>297</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LRAM'!Y398*Y565</f>
        <v>1364.2393400716601</v>
      </c>
      <c r="Z568" s="378">
        <f>'4.  2011-2014 LRAM'!Z398*Z565</f>
        <v>606.51584955348699</v>
      </c>
      <c r="AA568" s="378">
        <f>'4.  2011-2014 LRAM'!AA398*AA565</f>
        <v>484.958345125883</v>
      </c>
      <c r="AB568" s="378">
        <f>'4.  2011-2014 LRAM'!AB398*AB565</f>
        <v>0</v>
      </c>
      <c r="AC568" s="378">
        <f>'4.  2011-2014 LRAM'!AC398*AC565</f>
        <v>0</v>
      </c>
      <c r="AD568" s="378">
        <f>'4.  2011-2014 LRAM'!AD398*AD565</f>
        <v>0</v>
      </c>
      <c r="AE568" s="378">
        <f>'4.  2011-2014 LRAM'!AE398*AE565</f>
        <v>0</v>
      </c>
      <c r="AF568" s="378">
        <f>'4.  2011-2014 LRAM'!AF398*AF565</f>
        <v>0</v>
      </c>
      <c r="AG568" s="378">
        <f>'4.  2011-2014 LRAM'!AG398*AG565</f>
        <v>0</v>
      </c>
      <c r="AH568" s="378">
        <f>'4.  2011-2014 LRAM'!AH398*AH565</f>
        <v>0</v>
      </c>
      <c r="AI568" s="378">
        <f>'4.  2011-2014 LRAM'!AI398*AI565</f>
        <v>0</v>
      </c>
      <c r="AJ568" s="378">
        <f>'4.  2011-2014 LRAM'!AJ398*AJ565</f>
        <v>0</v>
      </c>
      <c r="AK568" s="378">
        <f>'4.  2011-2014 LRAM'!AK398*AK565</f>
        <v>0</v>
      </c>
      <c r="AL568" s="378">
        <f>'4.  2011-2014 LRAM'!AL398*AL565</f>
        <v>0</v>
      </c>
      <c r="AM568" s="629">
        <f t="shared" si="1699"/>
        <v>2455.7135347510302</v>
      </c>
    </row>
    <row r="569" spans="1:39">
      <c r="B569" s="324" t="s">
        <v>298</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'4.  2011-2014 LRAM'!Y528*Y565</f>
        <v>2776.9541751974198</v>
      </c>
      <c r="Z569" s="378">
        <f>'4.  2011-2014 LRAM'!Z528*Z565</f>
        <v>1066.7793028000001</v>
      </c>
      <c r="AA569" s="378">
        <f>'4.  2011-2014 LRAM'!AA528*AA565</f>
        <v>605.10573000160571</v>
      </c>
      <c r="AB569" s="378">
        <f>'4.  2011-2014 LRAM'!AB528*AB565</f>
        <v>0</v>
      </c>
      <c r="AC569" s="378">
        <f>'4.  2011-2014 LRAM'!AC528*AC565</f>
        <v>0</v>
      </c>
      <c r="AD569" s="378">
        <f>'4.  2011-2014 LRAM'!AD528*AD565</f>
        <v>0</v>
      </c>
      <c r="AE569" s="378">
        <f>'4.  2011-2014 LRAM'!AE528*AE565</f>
        <v>0</v>
      </c>
      <c r="AF569" s="378">
        <f>'4.  2011-2014 LRAM'!AF528*AF565</f>
        <v>0</v>
      </c>
      <c r="AG569" s="378">
        <f>'4.  2011-2014 LRAM'!AG528*AG565</f>
        <v>0</v>
      </c>
      <c r="AH569" s="378">
        <f>'4.  2011-2014 LRAM'!AH528*AH565</f>
        <v>0</v>
      </c>
      <c r="AI569" s="378">
        <f>'4.  2011-2014 LRAM'!AI528*AI565</f>
        <v>0</v>
      </c>
      <c r="AJ569" s="378">
        <f>'4.  2011-2014 LRAM'!AJ528*AJ565</f>
        <v>0</v>
      </c>
      <c r="AK569" s="378">
        <f>'4.  2011-2014 LRAM'!AK528*AK565</f>
        <v>0</v>
      </c>
      <c r="AL569" s="378">
        <f>'4.  2011-2014 LRAM'!AL528*AL565</f>
        <v>0</v>
      </c>
      <c r="AM569" s="629">
        <f t="shared" si="1699"/>
        <v>4448.8392079990253</v>
      </c>
    </row>
    <row r="570" spans="1:39">
      <c r="B570" s="324" t="s">
        <v>299</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 t="shared" ref="Y570:AL570" si="1700">Y209*Y565</f>
        <v>3340.7451999999998</v>
      </c>
      <c r="Z570" s="378">
        <f t="shared" si="1700"/>
        <v>2456.8020000000001</v>
      </c>
      <c r="AA570" s="378">
        <f t="shared" si="1700"/>
        <v>2904.4663200000005</v>
      </c>
      <c r="AB570" s="378">
        <f>AB209*AB565</f>
        <v>0</v>
      </c>
      <c r="AC570" s="378">
        <f t="shared" si="1700"/>
        <v>0</v>
      </c>
      <c r="AD570" s="378">
        <f t="shared" si="1700"/>
        <v>0</v>
      </c>
      <c r="AE570" s="378">
        <f t="shared" si="1700"/>
        <v>0</v>
      </c>
      <c r="AF570" s="378">
        <f t="shared" si="1700"/>
        <v>0</v>
      </c>
      <c r="AG570" s="378">
        <f t="shared" si="1700"/>
        <v>0</v>
      </c>
      <c r="AH570" s="378">
        <f t="shared" si="1700"/>
        <v>0</v>
      </c>
      <c r="AI570" s="378">
        <f t="shared" si="1700"/>
        <v>0</v>
      </c>
      <c r="AJ570" s="378">
        <f t="shared" si="1700"/>
        <v>0</v>
      </c>
      <c r="AK570" s="378">
        <f t="shared" si="1700"/>
        <v>0</v>
      </c>
      <c r="AL570" s="378">
        <f t="shared" si="1700"/>
        <v>0</v>
      </c>
      <c r="AM570" s="629">
        <f t="shared" si="1699"/>
        <v>8702.0135200000004</v>
      </c>
    </row>
    <row r="571" spans="1:39">
      <c r="B571" s="324" t="s">
        <v>300</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Y393*Y565</f>
        <v>8213.991161021102</v>
      </c>
      <c r="Z571" s="378">
        <f>Z393*Z565</f>
        <v>178.24296598870839</v>
      </c>
      <c r="AA571" s="378">
        <f t="shared" ref="AA571:AL571" si="1701">AA393*AA565</f>
        <v>796.6326253847235</v>
      </c>
      <c r="AB571" s="378">
        <f>AB393*AB565</f>
        <v>0</v>
      </c>
      <c r="AC571" s="378">
        <f t="shared" si="1701"/>
        <v>0</v>
      </c>
      <c r="AD571" s="378">
        <f t="shared" si="1701"/>
        <v>0</v>
      </c>
      <c r="AE571" s="378">
        <f t="shared" si="1701"/>
        <v>0</v>
      </c>
      <c r="AF571" s="378">
        <f t="shared" si="1701"/>
        <v>0</v>
      </c>
      <c r="AG571" s="378">
        <f t="shared" si="1701"/>
        <v>0</v>
      </c>
      <c r="AH571" s="378">
        <f t="shared" si="1701"/>
        <v>0</v>
      </c>
      <c r="AI571" s="378">
        <f t="shared" si="1701"/>
        <v>0</v>
      </c>
      <c r="AJ571" s="378">
        <f t="shared" si="1701"/>
        <v>0</v>
      </c>
      <c r="AK571" s="378">
        <f t="shared" si="1701"/>
        <v>0</v>
      </c>
      <c r="AL571" s="378">
        <f t="shared" si="1701"/>
        <v>0</v>
      </c>
      <c r="AM571" s="629">
        <f t="shared" si="1699"/>
        <v>9188.8667523945333</v>
      </c>
    </row>
    <row r="572" spans="1:39">
      <c r="B572" s="324" t="s">
        <v>301</v>
      </c>
      <c r="C572" s="345"/>
      <c r="D572" s="309"/>
      <c r="E572" s="279"/>
      <c r="F572" s="279"/>
      <c r="G572" s="279"/>
      <c r="H572" s="279"/>
      <c r="I572" s="279"/>
      <c r="J572" s="279"/>
      <c r="K572" s="279"/>
      <c r="L572" s="279"/>
      <c r="M572" s="279"/>
      <c r="N572" s="279"/>
      <c r="O572" s="291"/>
      <c r="P572" s="279"/>
      <c r="Q572" s="279"/>
      <c r="R572" s="279"/>
      <c r="S572" s="309"/>
      <c r="T572" s="309"/>
      <c r="U572" s="309"/>
      <c r="V572" s="309"/>
      <c r="W572" s="279"/>
      <c r="X572" s="279"/>
      <c r="Y572" s="378">
        <f>Y562*Y565</f>
        <v>14628.592564178223</v>
      </c>
      <c r="Z572" s="378">
        <f t="shared" ref="Z572:AL572" si="1702">Z562*Z565</f>
        <v>1093.6537431794536</v>
      </c>
      <c r="AA572" s="378">
        <f t="shared" si="1702"/>
        <v>420.97087408207329</v>
      </c>
      <c r="AB572" s="378">
        <f t="shared" si="1702"/>
        <v>0</v>
      </c>
      <c r="AC572" s="378">
        <f t="shared" si="1702"/>
        <v>0</v>
      </c>
      <c r="AD572" s="378">
        <f t="shared" si="1702"/>
        <v>0</v>
      </c>
      <c r="AE572" s="378">
        <f t="shared" si="1702"/>
        <v>0</v>
      </c>
      <c r="AF572" s="378">
        <f t="shared" si="1702"/>
        <v>0</v>
      </c>
      <c r="AG572" s="378">
        <f t="shared" si="1702"/>
        <v>0</v>
      </c>
      <c r="AH572" s="378">
        <f t="shared" si="1702"/>
        <v>0</v>
      </c>
      <c r="AI572" s="378">
        <f t="shared" si="1702"/>
        <v>0</v>
      </c>
      <c r="AJ572" s="378">
        <f t="shared" si="1702"/>
        <v>0</v>
      </c>
      <c r="AK572" s="378">
        <f t="shared" si="1702"/>
        <v>0</v>
      </c>
      <c r="AL572" s="378">
        <f t="shared" si="1702"/>
        <v>0</v>
      </c>
      <c r="AM572" s="629">
        <f t="shared" si="1699"/>
        <v>16143.21718143975</v>
      </c>
    </row>
    <row r="573" spans="1:39" ht="15.75">
      <c r="B573" s="349" t="s">
        <v>302</v>
      </c>
      <c r="C573" s="345"/>
      <c r="D573" s="336"/>
      <c r="E573" s="334"/>
      <c r="F573" s="334"/>
      <c r="G573" s="334"/>
      <c r="H573" s="334"/>
      <c r="I573" s="334"/>
      <c r="J573" s="334"/>
      <c r="K573" s="334"/>
      <c r="L573" s="334"/>
      <c r="M573" s="334"/>
      <c r="N573" s="334"/>
      <c r="O573" s="300"/>
      <c r="P573" s="334"/>
      <c r="Q573" s="334"/>
      <c r="R573" s="334"/>
      <c r="S573" s="336"/>
      <c r="T573" s="336"/>
      <c r="U573" s="336"/>
      <c r="V573" s="336"/>
      <c r="W573" s="334"/>
      <c r="X573" s="334"/>
      <c r="Y573" s="346">
        <f>SUM(Y566:Y572)</f>
        <v>32229.454713887953</v>
      </c>
      <c r="Z573" s="346">
        <f>SUM(Z566:Z572)</f>
        <v>7388.2455921971814</v>
      </c>
      <c r="AA573" s="346">
        <f t="shared" ref="AA573:AE573" si="1703">SUM(AA566:AA572)</f>
        <v>7295.2666781193984</v>
      </c>
      <c r="AB573" s="346">
        <f t="shared" si="1703"/>
        <v>0</v>
      </c>
      <c r="AC573" s="346">
        <f t="shared" si="1703"/>
        <v>0</v>
      </c>
      <c r="AD573" s="346">
        <f>SUM(AD566:AD572)</f>
        <v>0</v>
      </c>
      <c r="AE573" s="346">
        <f t="shared" si="1703"/>
        <v>0</v>
      </c>
      <c r="AF573" s="346">
        <f>SUM(AF566:AF572)</f>
        <v>0</v>
      </c>
      <c r="AG573" s="346">
        <f>SUM(AG566:AG572)</f>
        <v>0</v>
      </c>
      <c r="AH573" s="346">
        <f t="shared" ref="AH573:AL573" si="1704">SUM(AH566:AH572)</f>
        <v>0</v>
      </c>
      <c r="AI573" s="346">
        <f t="shared" si="1704"/>
        <v>0</v>
      </c>
      <c r="AJ573" s="346">
        <f>SUM(AJ566:AJ572)</f>
        <v>0</v>
      </c>
      <c r="AK573" s="346">
        <f t="shared" si="1704"/>
        <v>0</v>
      </c>
      <c r="AL573" s="346">
        <f t="shared" si="1704"/>
        <v>0</v>
      </c>
      <c r="AM573" s="407">
        <f>SUM(AM566:AM572)</f>
        <v>46912.966984204533</v>
      </c>
    </row>
    <row r="574" spans="1:39" ht="15.75">
      <c r="B574" s="349" t="s">
        <v>303</v>
      </c>
      <c r="C574" s="345"/>
      <c r="D574" s="350"/>
      <c r="E574" s="334"/>
      <c r="F574" s="334"/>
      <c r="G574" s="334"/>
      <c r="H574" s="334"/>
      <c r="I574" s="334"/>
      <c r="J574" s="334"/>
      <c r="K574" s="334"/>
      <c r="L574" s="334"/>
      <c r="M574" s="334"/>
      <c r="N574" s="334"/>
      <c r="O574" s="300"/>
      <c r="P574" s="334"/>
      <c r="Q574" s="334"/>
      <c r="R574" s="334"/>
      <c r="S574" s="336"/>
      <c r="T574" s="336"/>
      <c r="U574" s="336"/>
      <c r="V574" s="336"/>
      <c r="W574" s="334"/>
      <c r="X574" s="334"/>
      <c r="Y574" s="347">
        <f>Y563*Y565</f>
        <v>4476.7253000000001</v>
      </c>
      <c r="Z574" s="347">
        <f t="shared" ref="Z574:AE574" si="1705">Z563*Z565</f>
        <v>1288.4000000000001</v>
      </c>
      <c r="AA574" s="347">
        <f t="shared" si="1705"/>
        <v>2720.1615000000002</v>
      </c>
      <c r="AB574" s="347">
        <f t="shared" si="1705"/>
        <v>271.51959999999997</v>
      </c>
      <c r="AC574" s="347">
        <f t="shared" si="1705"/>
        <v>584.60789999999997</v>
      </c>
      <c r="AD574" s="347">
        <f>AD563*AD565</f>
        <v>2.9830000000000001</v>
      </c>
      <c r="AE574" s="347">
        <f t="shared" si="1705"/>
        <v>0</v>
      </c>
      <c r="AF574" s="347">
        <f>AF563*AF565</f>
        <v>0</v>
      </c>
      <c r="AG574" s="347">
        <f t="shared" ref="AG574:AL574" si="1706">AG563*AG565</f>
        <v>0</v>
      </c>
      <c r="AH574" s="347">
        <f t="shared" si="1706"/>
        <v>0</v>
      </c>
      <c r="AI574" s="347">
        <f t="shared" si="1706"/>
        <v>0</v>
      </c>
      <c r="AJ574" s="347">
        <f>AJ563*AJ565</f>
        <v>0</v>
      </c>
      <c r="AK574" s="347">
        <f>AK563*AK565</f>
        <v>0</v>
      </c>
      <c r="AL574" s="347">
        <f t="shared" si="1706"/>
        <v>0</v>
      </c>
      <c r="AM574" s="407">
        <f>SUM(Y574:AL574)</f>
        <v>9344.3973000000005</v>
      </c>
    </row>
    <row r="575" spans="1:39" ht="15.75">
      <c r="B575" s="349" t="s">
        <v>304</v>
      </c>
      <c r="C575" s="345"/>
      <c r="D575" s="350"/>
      <c r="E575" s="334"/>
      <c r="F575" s="334"/>
      <c r="G575" s="334"/>
      <c r="H575" s="334"/>
      <c r="I575" s="334"/>
      <c r="J575" s="334"/>
      <c r="K575" s="334"/>
      <c r="L575" s="334"/>
      <c r="M575" s="334"/>
      <c r="N575" s="334"/>
      <c r="O575" s="300"/>
      <c r="P575" s="334"/>
      <c r="Q575" s="334"/>
      <c r="R575" s="334"/>
      <c r="S575" s="350"/>
      <c r="T575" s="350"/>
      <c r="U575" s="350"/>
      <c r="V575" s="350"/>
      <c r="W575" s="334"/>
      <c r="X575" s="334"/>
      <c r="Y575" s="351"/>
      <c r="Z575" s="351"/>
      <c r="AA575" s="351"/>
      <c r="AB575" s="351"/>
      <c r="AC575" s="351"/>
      <c r="AD575" s="351"/>
      <c r="AE575" s="351"/>
      <c r="AF575" s="351"/>
      <c r="AG575" s="351"/>
      <c r="AH575" s="351"/>
      <c r="AI575" s="351"/>
      <c r="AJ575" s="351"/>
      <c r="AK575" s="351"/>
      <c r="AL575" s="351"/>
      <c r="AM575" s="407">
        <f>AM573-AM574</f>
        <v>37568.569684204529</v>
      </c>
    </row>
    <row r="576" spans="1:39">
      <c r="B576" s="324"/>
      <c r="C576" s="350"/>
      <c r="D576" s="350"/>
      <c r="E576" s="334"/>
      <c r="F576" s="334"/>
      <c r="G576" s="334"/>
      <c r="H576" s="334"/>
      <c r="I576" s="334"/>
      <c r="J576" s="334"/>
      <c r="K576" s="334"/>
      <c r="L576" s="334"/>
      <c r="M576" s="334"/>
      <c r="N576" s="334"/>
      <c r="O576" s="300"/>
      <c r="P576" s="334"/>
      <c r="Q576" s="334"/>
      <c r="R576" s="334"/>
      <c r="S576" s="350"/>
      <c r="T576" s="345"/>
      <c r="U576" s="350"/>
      <c r="V576" s="350"/>
      <c r="W576" s="334"/>
      <c r="X576" s="334"/>
      <c r="Y576" s="352"/>
      <c r="Z576" s="352"/>
      <c r="AA576" s="352"/>
      <c r="AB576" s="352"/>
      <c r="AC576" s="352"/>
      <c r="AD576" s="352"/>
      <c r="AE576" s="352"/>
      <c r="AF576" s="352"/>
      <c r="AG576" s="352"/>
      <c r="AH576" s="352"/>
      <c r="AI576" s="352"/>
      <c r="AJ576" s="352"/>
      <c r="AK576" s="352"/>
      <c r="AL576" s="352"/>
      <c r="AM576" s="348"/>
    </row>
    <row r="577" spans="1:39">
      <c r="B577" s="439" t="s">
        <v>305</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SUMPRODUCT(E405:E560,Y405:Y560)</f>
        <v>1954469.0323196419</v>
      </c>
      <c r="Z577" s="291">
        <f>SUMPRODUCT(E405:E560,Z405:Z560)</f>
        <v>222112.74647414594</v>
      </c>
      <c r="AA577" s="291">
        <f>IF(AA403="kw",SUMPRODUCT($N$405:$N$560,$P$405:$P$560,AA405:AA560),SUMPRODUCT($E$405:$E$560,AA405:AA560))</f>
        <v>269.02181762593932</v>
      </c>
      <c r="AB577" s="291">
        <f>IF(AB403="kw",SUMPRODUCT($N$405:$N$560,$P$405:$P$560,AB405:AB560),SUMPRODUCT($E$405:$E$560,AB405:AB560))</f>
        <v>0</v>
      </c>
      <c r="AC577" s="291">
        <f>IF(AC403="kw",SUMPRODUCT($N$405:$N$560,$P$405:$P$560,AC405:AC560),SUMPRODUCT($E$405:$E$560,AC405:AC560))</f>
        <v>0</v>
      </c>
      <c r="AD577" s="291">
        <f t="shared" ref="AD577:AL577" si="1707">IF(AD403="kw",SUMPRODUCT($N$405:$N$560,$P$405:$P$560,AD405:AD560),SUMPRODUCT($E$405:$E$560,AD405:AD560))</f>
        <v>0</v>
      </c>
      <c r="AE577" s="291">
        <f t="shared" si="1707"/>
        <v>0</v>
      </c>
      <c r="AF577" s="291">
        <f t="shared" si="1707"/>
        <v>0</v>
      </c>
      <c r="AG577" s="291">
        <f t="shared" si="1707"/>
        <v>0</v>
      </c>
      <c r="AH577" s="291">
        <f t="shared" si="1707"/>
        <v>0</v>
      </c>
      <c r="AI577" s="291">
        <f t="shared" si="1707"/>
        <v>0</v>
      </c>
      <c r="AJ577" s="291">
        <f t="shared" si="1707"/>
        <v>0</v>
      </c>
      <c r="AK577" s="291">
        <f t="shared" si="1707"/>
        <v>0</v>
      </c>
      <c r="AL577" s="291">
        <f t="shared" si="1707"/>
        <v>0</v>
      </c>
      <c r="AM577" s="337"/>
    </row>
    <row r="578" spans="1:39">
      <c r="B578" s="439" t="s">
        <v>306</v>
      </c>
      <c r="C578" s="304"/>
      <c r="D578" s="279"/>
      <c r="E578" s="279"/>
      <c r="F578" s="279"/>
      <c r="G578" s="279"/>
      <c r="H578" s="279"/>
      <c r="I578" s="279"/>
      <c r="J578" s="279"/>
      <c r="K578" s="279"/>
      <c r="L578" s="279"/>
      <c r="M578" s="279"/>
      <c r="N578" s="279"/>
      <c r="O578" s="357"/>
      <c r="P578" s="279"/>
      <c r="Q578" s="279"/>
      <c r="R578" s="279"/>
      <c r="S578" s="304"/>
      <c r="T578" s="309"/>
      <c r="U578" s="309"/>
      <c r="V578" s="279"/>
      <c r="W578" s="279"/>
      <c r="X578" s="309"/>
      <c r="Y578" s="291">
        <f>SUMPRODUCT(F405:F560,Y405:Y560)</f>
        <v>1954464.5961344999</v>
      </c>
      <c r="Z578" s="291">
        <f>SUMPRODUCT(F405:F560,Z405:Z560)</f>
        <v>222083.75399699592</v>
      </c>
      <c r="AA578" s="291">
        <f t="shared" ref="AA578:AL578" si="1708">IF(AA403="kw",SUMPRODUCT($N$405:$N$560,$Q$405:$Q$560,AA405:AA560),SUMPRODUCT($F$405:$F$560,AA405:AA560))</f>
        <v>268.99033541352071</v>
      </c>
      <c r="AB578" s="291">
        <f t="shared" si="1708"/>
        <v>0</v>
      </c>
      <c r="AC578" s="291">
        <f>IF(AC403="kw",SUMPRODUCT($N$405:$N$560,$Q$405:$Q$560,AC405:AC560),SUMPRODUCT($F$405:$F$560,AC405:AC560))</f>
        <v>0</v>
      </c>
      <c r="AD578" s="291">
        <f t="shared" si="1708"/>
        <v>0</v>
      </c>
      <c r="AE578" s="291">
        <f t="shared" si="1708"/>
        <v>0</v>
      </c>
      <c r="AF578" s="291">
        <f t="shared" si="1708"/>
        <v>0</v>
      </c>
      <c r="AG578" s="291">
        <f t="shared" si="1708"/>
        <v>0</v>
      </c>
      <c r="AH578" s="291">
        <f t="shared" si="1708"/>
        <v>0</v>
      </c>
      <c r="AI578" s="291">
        <f t="shared" si="1708"/>
        <v>0</v>
      </c>
      <c r="AJ578" s="291">
        <f t="shared" si="1708"/>
        <v>0</v>
      </c>
      <c r="AK578" s="291">
        <f t="shared" si="1708"/>
        <v>0</v>
      </c>
      <c r="AL578" s="291">
        <f t="shared" si="1708"/>
        <v>0</v>
      </c>
      <c r="AM578" s="337"/>
    </row>
    <row r="579" spans="1:39">
      <c r="B579" s="440" t="s">
        <v>307</v>
      </c>
      <c r="C579" s="364"/>
      <c r="D579" s="384"/>
      <c r="E579" s="384"/>
      <c r="F579" s="384"/>
      <c r="G579" s="384"/>
      <c r="H579" s="384"/>
      <c r="I579" s="384"/>
      <c r="J579" s="384"/>
      <c r="K579" s="384"/>
      <c r="L579" s="384"/>
      <c r="M579" s="384"/>
      <c r="N579" s="384"/>
      <c r="O579" s="383"/>
      <c r="P579" s="384"/>
      <c r="Q579" s="384"/>
      <c r="R579" s="384"/>
      <c r="S579" s="364"/>
      <c r="T579" s="385"/>
      <c r="U579" s="385"/>
      <c r="V579" s="384"/>
      <c r="W579" s="384"/>
      <c r="X579" s="385"/>
      <c r="Y579" s="326">
        <f>SUMPRODUCT(G405:G560,Y405:Y560)</f>
        <v>1954460.1599493579</v>
      </c>
      <c r="Z579" s="326">
        <f>SUMPRODUCT(G405:G560,Z405:Z560)</f>
        <v>222054.7615198459</v>
      </c>
      <c r="AA579" s="326">
        <f t="shared" ref="AA579:AL579" si="1709">IF(AA403="kw",SUMPRODUCT($N$405:$N$560,$R$405:$R$560,AA405:AA560),SUMPRODUCT($G$405:$G$560,AA405:AA560))</f>
        <v>268.97256162388055</v>
      </c>
      <c r="AB579" s="326">
        <f t="shared" si="1709"/>
        <v>0</v>
      </c>
      <c r="AC579" s="326">
        <f>IF(AC403="kw",SUMPRODUCT($N$405:$N$560,$R$405:$R$560,AC405:AC560),SUMPRODUCT($G$405:$G$560,AC405:AC560))</f>
        <v>0</v>
      </c>
      <c r="AD579" s="326">
        <f t="shared" si="1709"/>
        <v>0</v>
      </c>
      <c r="AE579" s="326">
        <f t="shared" si="1709"/>
        <v>0</v>
      </c>
      <c r="AF579" s="326">
        <f t="shared" si="1709"/>
        <v>0</v>
      </c>
      <c r="AG579" s="326">
        <f t="shared" si="1709"/>
        <v>0</v>
      </c>
      <c r="AH579" s="326">
        <f t="shared" si="1709"/>
        <v>0</v>
      </c>
      <c r="AI579" s="326">
        <f t="shared" si="1709"/>
        <v>0</v>
      </c>
      <c r="AJ579" s="326">
        <f t="shared" si="1709"/>
        <v>0</v>
      </c>
      <c r="AK579" s="326">
        <f t="shared" si="1709"/>
        <v>0</v>
      </c>
      <c r="AL579" s="326">
        <f t="shared" si="1709"/>
        <v>0</v>
      </c>
      <c r="AM579" s="386"/>
    </row>
    <row r="580" spans="1:39" ht="22.5" customHeight="1">
      <c r="B580" s="368" t="s">
        <v>582</v>
      </c>
      <c r="C580" s="387"/>
      <c r="D580" s="388"/>
      <c r="E580" s="388"/>
      <c r="F580" s="388"/>
      <c r="G580" s="388"/>
      <c r="H580" s="388"/>
      <c r="I580" s="388"/>
      <c r="J580" s="388"/>
      <c r="K580" s="388"/>
      <c r="L580" s="388"/>
      <c r="M580" s="388"/>
      <c r="N580" s="388"/>
      <c r="O580" s="388"/>
      <c r="P580" s="388"/>
      <c r="Q580" s="388"/>
      <c r="R580" s="388"/>
      <c r="S580" s="371"/>
      <c r="T580" s="372"/>
      <c r="U580" s="388"/>
      <c r="V580" s="388"/>
      <c r="W580" s="388"/>
      <c r="X580" s="388"/>
      <c r="Y580" s="409"/>
      <c r="Z580" s="409"/>
      <c r="AA580" s="409"/>
      <c r="AB580" s="409"/>
      <c r="AC580" s="409"/>
      <c r="AD580" s="409"/>
      <c r="AE580" s="409"/>
      <c r="AF580" s="409"/>
      <c r="AG580" s="409"/>
      <c r="AH580" s="409"/>
      <c r="AI580" s="409"/>
      <c r="AJ580" s="409"/>
      <c r="AK580" s="409"/>
      <c r="AL580" s="409"/>
      <c r="AM580" s="389"/>
    </row>
    <row r="583" spans="1:39" ht="15.75">
      <c r="B583" s="280" t="s">
        <v>309</v>
      </c>
      <c r="C583" s="281"/>
      <c r="D583" s="590" t="s">
        <v>526</v>
      </c>
      <c r="E583" s="253"/>
      <c r="F583" s="590"/>
      <c r="G583" s="253"/>
      <c r="H583" s="253"/>
      <c r="I583" s="253"/>
      <c r="J583" s="253"/>
      <c r="K583" s="253"/>
      <c r="L583" s="253"/>
      <c r="M583" s="253"/>
      <c r="N583" s="253"/>
      <c r="O583" s="281"/>
      <c r="P583" s="253"/>
      <c r="Q583" s="253"/>
      <c r="R583" s="253"/>
      <c r="S583" s="253"/>
      <c r="T583" s="253"/>
      <c r="U583" s="253"/>
      <c r="V583" s="253"/>
      <c r="W583" s="253"/>
      <c r="X583" s="253"/>
      <c r="Y583" s="270"/>
      <c r="Z583" s="267"/>
      <c r="AA583" s="267"/>
      <c r="AB583" s="267"/>
      <c r="AC583" s="267"/>
      <c r="AD583" s="267"/>
      <c r="AE583" s="267"/>
      <c r="AF583" s="267"/>
      <c r="AG583" s="267"/>
      <c r="AH583" s="267"/>
      <c r="AI583" s="267"/>
      <c r="AJ583" s="267"/>
      <c r="AK583" s="267"/>
      <c r="AL583" s="267"/>
    </row>
    <row r="584" spans="1:39" ht="33.75" customHeight="1">
      <c r="B584" s="957" t="s">
        <v>211</v>
      </c>
      <c r="C584" s="959" t="s">
        <v>33</v>
      </c>
      <c r="D584" s="284" t="s">
        <v>422</v>
      </c>
      <c r="E584" s="961" t="s">
        <v>209</v>
      </c>
      <c r="F584" s="962"/>
      <c r="G584" s="962"/>
      <c r="H584" s="962"/>
      <c r="I584" s="962"/>
      <c r="J584" s="962"/>
      <c r="K584" s="962"/>
      <c r="L584" s="962"/>
      <c r="M584" s="963"/>
      <c r="N584" s="964" t="s">
        <v>213</v>
      </c>
      <c r="O584" s="284" t="s">
        <v>423</v>
      </c>
      <c r="P584" s="961" t="s">
        <v>212</v>
      </c>
      <c r="Q584" s="962"/>
      <c r="R584" s="962"/>
      <c r="S584" s="962"/>
      <c r="T584" s="962"/>
      <c r="U584" s="962"/>
      <c r="V584" s="962"/>
      <c r="W584" s="962"/>
      <c r="X584" s="963"/>
      <c r="Y584" s="954" t="s">
        <v>243</v>
      </c>
      <c r="Z584" s="955"/>
      <c r="AA584" s="955"/>
      <c r="AB584" s="955"/>
      <c r="AC584" s="955"/>
      <c r="AD584" s="955"/>
      <c r="AE584" s="955"/>
      <c r="AF584" s="955"/>
      <c r="AG584" s="955"/>
      <c r="AH584" s="955"/>
      <c r="AI584" s="955"/>
      <c r="AJ584" s="955"/>
      <c r="AK584" s="955"/>
      <c r="AL584" s="955"/>
      <c r="AM584" s="956"/>
    </row>
    <row r="585" spans="1:39" ht="68.25" customHeight="1">
      <c r="B585" s="958"/>
      <c r="C585" s="960"/>
      <c r="D585" s="285">
        <v>2018</v>
      </c>
      <c r="E585" s="285">
        <v>2019</v>
      </c>
      <c r="F585" s="285">
        <v>2020</v>
      </c>
      <c r="G585" s="285">
        <v>2021</v>
      </c>
      <c r="H585" s="285">
        <v>2022</v>
      </c>
      <c r="I585" s="285">
        <v>2023</v>
      </c>
      <c r="J585" s="285">
        <v>2024</v>
      </c>
      <c r="K585" s="285">
        <v>2025</v>
      </c>
      <c r="L585" s="285">
        <v>2026</v>
      </c>
      <c r="M585" s="285">
        <v>2027</v>
      </c>
      <c r="N585" s="965"/>
      <c r="O585" s="285">
        <v>2018</v>
      </c>
      <c r="P585" s="285">
        <v>2019</v>
      </c>
      <c r="Q585" s="285">
        <v>2020</v>
      </c>
      <c r="R585" s="285">
        <v>2021</v>
      </c>
      <c r="S585" s="285">
        <v>2022</v>
      </c>
      <c r="T585" s="285">
        <v>2023</v>
      </c>
      <c r="U585" s="285">
        <v>2024</v>
      </c>
      <c r="V585" s="285">
        <v>2025</v>
      </c>
      <c r="W585" s="285">
        <v>2026</v>
      </c>
      <c r="X585" s="285">
        <v>2027</v>
      </c>
      <c r="Y585" s="285" t="str">
        <f>'1.  LRAMVA Summary'!D52</f>
        <v>Residential</v>
      </c>
      <c r="Z585" s="285" t="str">
        <f>'1.  LRAMVA Summary'!E52</f>
        <v>GS&lt;50 kW</v>
      </c>
      <c r="AA585" s="285" t="str">
        <f>'1.  LRAMVA Summary'!F52</f>
        <v>GS&gt;50 kW</v>
      </c>
      <c r="AB585" s="285" t="str">
        <f>'1.  LRAMVA Summary'!G52</f>
        <v>Sentinel Lighting</v>
      </c>
      <c r="AC585" s="285" t="str">
        <f>'1.  LRAMVA Summary'!H52</f>
        <v>Street Lighting</v>
      </c>
      <c r="AD585" s="285" t="str">
        <f>'1.  LRAMVA Summary'!I52</f>
        <v>USL</v>
      </c>
      <c r="AE585" s="285" t="str">
        <f>'1.  LRAMVA Summary'!J52</f>
        <v>Embedded</v>
      </c>
      <c r="AF585" s="285" t="str">
        <f>'1.  LRAMVA Summary'!K52</f>
        <v/>
      </c>
      <c r="AG585" s="285" t="str">
        <f>'1.  LRAMVA Summary'!L52</f>
        <v/>
      </c>
      <c r="AH585" s="285" t="str">
        <f>'1.  LRAMVA Summary'!M52</f>
        <v/>
      </c>
      <c r="AI585" s="285" t="str">
        <f>'1.  LRAMVA Summary'!N52</f>
        <v/>
      </c>
      <c r="AJ585" s="285" t="str">
        <f>'1.  LRAMVA Summary'!O52</f>
        <v/>
      </c>
      <c r="AK585" s="285" t="str">
        <f>'1.  LRAMVA Summary'!P52</f>
        <v/>
      </c>
      <c r="AL585" s="285" t="str">
        <f>'1.  LRAMVA Summary'!Q52</f>
        <v/>
      </c>
      <c r="AM585" s="287" t="str">
        <f>'1.  LRAMVA Summary'!R52</f>
        <v>Total</v>
      </c>
    </row>
    <row r="586" spans="1:39" ht="15.75" customHeight="1">
      <c r="A586" s="532"/>
      <c r="B586" s="518" t="s">
        <v>504</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t="str">
        <f>'1.  LRAMVA Summary'!D53</f>
        <v>kWh</v>
      </c>
      <c r="Z586" s="291" t="str">
        <f>'1.  LRAMVA Summary'!E53</f>
        <v>kWh</v>
      </c>
      <c r="AA586" s="291" t="str">
        <f>'1.  LRAMVA Summary'!F53</f>
        <v>kW</v>
      </c>
      <c r="AB586" s="291" t="str">
        <f>'1.  LRAMVA Summary'!G53</f>
        <v>kW</v>
      </c>
      <c r="AC586" s="291" t="str">
        <f>'1.  LRAMVA Summary'!H53</f>
        <v>kW</v>
      </c>
      <c r="AD586" s="291" t="str">
        <f>'1.  LRAMVA Summary'!I53</f>
        <v>kWh</v>
      </c>
      <c r="AE586" s="291" t="str">
        <f>'1.  LRAMVA Summary'!J53</f>
        <v>kW</v>
      </c>
      <c r="AF586" s="291">
        <f>'1.  LRAMVA Summary'!K53</f>
        <v>0</v>
      </c>
      <c r="AG586" s="291">
        <f>'1.  LRAMVA Summary'!L53</f>
        <v>0</v>
      </c>
      <c r="AH586" s="291">
        <f>'1.  LRAMVA Summary'!M53</f>
        <v>0</v>
      </c>
      <c r="AI586" s="291">
        <f>'1.  LRAMVA Summary'!N53</f>
        <v>0</v>
      </c>
      <c r="AJ586" s="291">
        <f>'1.  LRAMVA Summary'!O53</f>
        <v>0</v>
      </c>
      <c r="AK586" s="291">
        <f>'1.  LRAMVA Summary'!P53</f>
        <v>0</v>
      </c>
      <c r="AL586" s="291">
        <f>'1.  LRAMVA Summary'!Q53</f>
        <v>0</v>
      </c>
      <c r="AM586" s="292"/>
    </row>
    <row r="587" spans="1:39" ht="15.75" outlineLevel="1">
      <c r="A587" s="532"/>
      <c r="B587" s="504" t="s">
        <v>497</v>
      </c>
      <c r="C587" s="289"/>
      <c r="D587" s="289"/>
      <c r="E587" s="289"/>
      <c r="F587" s="289"/>
      <c r="G587" s="289"/>
      <c r="H587" s="289"/>
      <c r="I587" s="289"/>
      <c r="J587" s="289"/>
      <c r="K587" s="289"/>
      <c r="L587" s="289"/>
      <c r="M587" s="289"/>
      <c r="N587" s="290"/>
      <c r="O587" s="289"/>
      <c r="P587" s="289"/>
      <c r="Q587" s="289"/>
      <c r="R587" s="289"/>
      <c r="S587" s="289"/>
      <c r="T587" s="289"/>
      <c r="U587" s="289"/>
      <c r="V587" s="289"/>
      <c r="W587" s="289"/>
      <c r="X587" s="289"/>
      <c r="Y587" s="291"/>
      <c r="Z587" s="291"/>
      <c r="AA587" s="291"/>
      <c r="AB587" s="291"/>
      <c r="AC587" s="291"/>
      <c r="AD587" s="291"/>
      <c r="AE587" s="291"/>
      <c r="AF587" s="291"/>
      <c r="AG587" s="291"/>
      <c r="AH587" s="291"/>
      <c r="AI587" s="291"/>
      <c r="AJ587" s="291"/>
      <c r="AK587" s="291"/>
      <c r="AL587" s="291"/>
      <c r="AM587" s="292"/>
    </row>
    <row r="588" spans="1:39" outlineLevel="1">
      <c r="A588" s="532">
        <v>1</v>
      </c>
      <c r="B588" s="428" t="s">
        <v>95</v>
      </c>
      <c r="C588" s="291" t="s">
        <v>25</v>
      </c>
      <c r="D588" s="295"/>
      <c r="E588" s="295"/>
      <c r="F588" s="295"/>
      <c r="G588" s="295"/>
      <c r="H588" s="295"/>
      <c r="I588" s="295"/>
      <c r="J588" s="295"/>
      <c r="K588" s="295"/>
      <c r="L588" s="295"/>
      <c r="M588" s="295"/>
      <c r="N588" s="291"/>
      <c r="O588" s="295"/>
      <c r="P588" s="295"/>
      <c r="Q588" s="295"/>
      <c r="R588" s="295"/>
      <c r="S588" s="295"/>
      <c r="T588" s="295"/>
      <c r="U588" s="295"/>
      <c r="V588" s="295"/>
      <c r="W588" s="295"/>
      <c r="X588" s="295"/>
      <c r="Y588" s="410"/>
      <c r="Z588" s="410"/>
      <c r="AA588" s="410"/>
      <c r="AB588" s="410"/>
      <c r="AC588" s="410"/>
      <c r="AD588" s="410"/>
      <c r="AE588" s="410"/>
      <c r="AF588" s="410"/>
      <c r="AG588" s="410"/>
      <c r="AH588" s="410"/>
      <c r="AI588" s="410"/>
      <c r="AJ588" s="410"/>
      <c r="AK588" s="410"/>
      <c r="AL588" s="410"/>
      <c r="AM588" s="296">
        <f>SUM(Y588:AL588)</f>
        <v>0</v>
      </c>
    </row>
    <row r="589" spans="1:39" outlineLevel="1">
      <c r="A589" s="532"/>
      <c r="B589" s="294" t="s">
        <v>310</v>
      </c>
      <c r="C589" s="291" t="s">
        <v>163</v>
      </c>
      <c r="D589" s="295"/>
      <c r="E589" s="295"/>
      <c r="F589" s="295"/>
      <c r="G589" s="295"/>
      <c r="H589" s="295"/>
      <c r="I589" s="295"/>
      <c r="J589" s="295"/>
      <c r="K589" s="295"/>
      <c r="L589" s="295"/>
      <c r="M589" s="295"/>
      <c r="N589" s="468"/>
      <c r="O589" s="295"/>
      <c r="P589" s="295"/>
      <c r="Q589" s="295"/>
      <c r="R589" s="295"/>
      <c r="S589" s="295"/>
      <c r="T589" s="295"/>
      <c r="U589" s="295"/>
      <c r="V589" s="295"/>
      <c r="W589" s="295"/>
      <c r="X589" s="295"/>
      <c r="Y589" s="411">
        <f>Y588</f>
        <v>0</v>
      </c>
      <c r="Z589" s="411">
        <f t="shared" ref="Z589" si="1710">Z588</f>
        <v>0</v>
      </c>
      <c r="AA589" s="411">
        <f t="shared" ref="AA589" si="1711">AA588</f>
        <v>0</v>
      </c>
      <c r="AB589" s="411">
        <f t="shared" ref="AB589" si="1712">AB588</f>
        <v>0</v>
      </c>
      <c r="AC589" s="411">
        <f t="shared" ref="AC589" si="1713">AC588</f>
        <v>0</v>
      </c>
      <c r="AD589" s="411">
        <f t="shared" ref="AD589" si="1714">AD588</f>
        <v>0</v>
      </c>
      <c r="AE589" s="411">
        <f t="shared" ref="AE589" si="1715">AE588</f>
        <v>0</v>
      </c>
      <c r="AF589" s="411">
        <f t="shared" ref="AF589" si="1716">AF588</f>
        <v>0</v>
      </c>
      <c r="AG589" s="411">
        <f t="shared" ref="AG589" si="1717">AG588</f>
        <v>0</v>
      </c>
      <c r="AH589" s="411">
        <f t="shared" ref="AH589" si="1718">AH588</f>
        <v>0</v>
      </c>
      <c r="AI589" s="411">
        <f t="shared" ref="AI589" si="1719">AI588</f>
        <v>0</v>
      </c>
      <c r="AJ589" s="411">
        <f t="shared" ref="AJ589" si="1720">AJ588</f>
        <v>0</v>
      </c>
      <c r="AK589" s="411">
        <f t="shared" ref="AK589" si="1721">AK588</f>
        <v>0</v>
      </c>
      <c r="AL589" s="411">
        <f t="shared" ref="AL589" si="1722">AL588</f>
        <v>0</v>
      </c>
      <c r="AM589" s="297"/>
    </row>
    <row r="590" spans="1:39" ht="15.75" outlineLevel="1">
      <c r="A590" s="532"/>
      <c r="B590" s="298"/>
      <c r="C590" s="299"/>
      <c r="D590" s="299"/>
      <c r="E590" s="299"/>
      <c r="F590" s="299"/>
      <c r="G590" s="299"/>
      <c r="H590" s="299"/>
      <c r="I590" s="299"/>
      <c r="J590" s="299"/>
      <c r="K590" s="299"/>
      <c r="L590" s="299"/>
      <c r="M590" s="299"/>
      <c r="N590" s="300"/>
      <c r="O590" s="299"/>
      <c r="P590" s="299"/>
      <c r="Q590" s="299"/>
      <c r="R590" s="299"/>
      <c r="S590" s="299"/>
      <c r="T590" s="299"/>
      <c r="U590" s="299"/>
      <c r="V590" s="299"/>
      <c r="W590" s="299"/>
      <c r="X590" s="299"/>
      <c r="Y590" s="412"/>
      <c r="Z590" s="413"/>
      <c r="AA590" s="413"/>
      <c r="AB590" s="413"/>
      <c r="AC590" s="413"/>
      <c r="AD590" s="413"/>
      <c r="AE590" s="413"/>
      <c r="AF590" s="413"/>
      <c r="AG590" s="413"/>
      <c r="AH590" s="413"/>
      <c r="AI590" s="413"/>
      <c r="AJ590" s="413"/>
      <c r="AK590" s="413"/>
      <c r="AL590" s="413"/>
      <c r="AM590" s="302"/>
    </row>
    <row r="591" spans="1:39" outlineLevel="1">
      <c r="A591" s="532">
        <v>2</v>
      </c>
      <c r="B591" s="428" t="s">
        <v>96</v>
      </c>
      <c r="C591" s="291" t="s">
        <v>25</v>
      </c>
      <c r="D591" s="295"/>
      <c r="E591" s="295"/>
      <c r="F591" s="295"/>
      <c r="G591" s="295"/>
      <c r="H591" s="295"/>
      <c r="I591" s="295"/>
      <c r="J591" s="295"/>
      <c r="K591" s="295"/>
      <c r="L591" s="295"/>
      <c r="M591" s="295"/>
      <c r="N591" s="291"/>
      <c r="O591" s="295"/>
      <c r="P591" s="295"/>
      <c r="Q591" s="295"/>
      <c r="R591" s="295"/>
      <c r="S591" s="295"/>
      <c r="T591" s="295"/>
      <c r="U591" s="295"/>
      <c r="V591" s="295"/>
      <c r="W591" s="295"/>
      <c r="X591" s="295"/>
      <c r="Y591" s="410"/>
      <c r="Z591" s="410"/>
      <c r="AA591" s="410"/>
      <c r="AB591" s="410"/>
      <c r="AC591" s="410"/>
      <c r="AD591" s="410"/>
      <c r="AE591" s="410"/>
      <c r="AF591" s="410"/>
      <c r="AG591" s="410"/>
      <c r="AH591" s="410"/>
      <c r="AI591" s="410"/>
      <c r="AJ591" s="410"/>
      <c r="AK591" s="410"/>
      <c r="AL591" s="410"/>
      <c r="AM591" s="296">
        <f>SUM(Y591:AL591)</f>
        <v>0</v>
      </c>
    </row>
    <row r="592" spans="1:39" outlineLevel="1">
      <c r="A592" s="532"/>
      <c r="B592" s="294" t="s">
        <v>310</v>
      </c>
      <c r="C592" s="291" t="s">
        <v>163</v>
      </c>
      <c r="D592" s="295"/>
      <c r="E592" s="295"/>
      <c r="F592" s="295"/>
      <c r="G592" s="295"/>
      <c r="H592" s="295"/>
      <c r="I592" s="295"/>
      <c r="J592" s="295"/>
      <c r="K592" s="295"/>
      <c r="L592" s="295"/>
      <c r="M592" s="295"/>
      <c r="N592" s="468"/>
      <c r="O592" s="295"/>
      <c r="P592" s="295"/>
      <c r="Q592" s="295"/>
      <c r="R592" s="295"/>
      <c r="S592" s="295"/>
      <c r="T592" s="295"/>
      <c r="U592" s="295"/>
      <c r="V592" s="295"/>
      <c r="W592" s="295"/>
      <c r="X592" s="295"/>
      <c r="Y592" s="411">
        <f>Y591</f>
        <v>0</v>
      </c>
      <c r="Z592" s="411">
        <f t="shared" ref="Z592" si="1723">Z591</f>
        <v>0</v>
      </c>
      <c r="AA592" s="411">
        <f t="shared" ref="AA592" si="1724">AA591</f>
        <v>0</v>
      </c>
      <c r="AB592" s="411">
        <f t="shared" ref="AB592" si="1725">AB591</f>
        <v>0</v>
      </c>
      <c r="AC592" s="411">
        <f t="shared" ref="AC592" si="1726">AC591</f>
        <v>0</v>
      </c>
      <c r="AD592" s="411">
        <f t="shared" ref="AD592" si="1727">AD591</f>
        <v>0</v>
      </c>
      <c r="AE592" s="411">
        <f t="shared" ref="AE592" si="1728">AE591</f>
        <v>0</v>
      </c>
      <c r="AF592" s="411">
        <f t="shared" ref="AF592" si="1729">AF591</f>
        <v>0</v>
      </c>
      <c r="AG592" s="411">
        <f t="shared" ref="AG592" si="1730">AG591</f>
        <v>0</v>
      </c>
      <c r="AH592" s="411">
        <f t="shared" ref="AH592" si="1731">AH591</f>
        <v>0</v>
      </c>
      <c r="AI592" s="411">
        <f t="shared" ref="AI592" si="1732">AI591</f>
        <v>0</v>
      </c>
      <c r="AJ592" s="411">
        <f t="shared" ref="AJ592" si="1733">AJ591</f>
        <v>0</v>
      </c>
      <c r="AK592" s="411">
        <f t="shared" ref="AK592" si="1734">AK591</f>
        <v>0</v>
      </c>
      <c r="AL592" s="411">
        <f t="shared" ref="AL592" si="1735">AL591</f>
        <v>0</v>
      </c>
      <c r="AM592" s="297"/>
    </row>
    <row r="593" spans="1:39" ht="15.75" outlineLevel="1">
      <c r="A593" s="532"/>
      <c r="B593" s="298"/>
      <c r="C593" s="299"/>
      <c r="D593" s="304"/>
      <c r="E593" s="304"/>
      <c r="F593" s="304"/>
      <c r="G593" s="304"/>
      <c r="H593" s="304"/>
      <c r="I593" s="304"/>
      <c r="J593" s="304"/>
      <c r="K593" s="304"/>
      <c r="L593" s="304"/>
      <c r="M593" s="304"/>
      <c r="N593" s="300"/>
      <c r="O593" s="304"/>
      <c r="P593" s="304"/>
      <c r="Q593" s="304"/>
      <c r="R593" s="304"/>
      <c r="S593" s="304"/>
      <c r="T593" s="304"/>
      <c r="U593" s="304"/>
      <c r="V593" s="304"/>
      <c r="W593" s="304"/>
      <c r="X593" s="304"/>
      <c r="Y593" s="412"/>
      <c r="Z593" s="413"/>
      <c r="AA593" s="413"/>
      <c r="AB593" s="413"/>
      <c r="AC593" s="413"/>
      <c r="AD593" s="413"/>
      <c r="AE593" s="413"/>
      <c r="AF593" s="413"/>
      <c r="AG593" s="413"/>
      <c r="AH593" s="413"/>
      <c r="AI593" s="413"/>
      <c r="AJ593" s="413"/>
      <c r="AK593" s="413"/>
      <c r="AL593" s="413"/>
      <c r="AM593" s="302"/>
    </row>
    <row r="594" spans="1:39" outlineLevel="1">
      <c r="A594" s="532">
        <v>3</v>
      </c>
      <c r="B594" s="428" t="s">
        <v>97</v>
      </c>
      <c r="C594" s="291" t="s">
        <v>25</v>
      </c>
      <c r="D594" s="295"/>
      <c r="E594" s="295"/>
      <c r="F594" s="295"/>
      <c r="G594" s="295"/>
      <c r="H594" s="295"/>
      <c r="I594" s="295"/>
      <c r="J594" s="295"/>
      <c r="K594" s="295"/>
      <c r="L594" s="295"/>
      <c r="M594" s="295"/>
      <c r="N594" s="291"/>
      <c r="O594" s="295"/>
      <c r="P594" s="295"/>
      <c r="Q594" s="295"/>
      <c r="R594" s="295"/>
      <c r="S594" s="295"/>
      <c r="T594" s="295"/>
      <c r="U594" s="295"/>
      <c r="V594" s="295"/>
      <c r="W594" s="295"/>
      <c r="X594" s="295"/>
      <c r="Y594" s="410"/>
      <c r="Z594" s="410"/>
      <c r="AA594" s="410"/>
      <c r="AB594" s="410"/>
      <c r="AC594" s="410"/>
      <c r="AD594" s="410"/>
      <c r="AE594" s="410"/>
      <c r="AF594" s="410"/>
      <c r="AG594" s="410"/>
      <c r="AH594" s="410"/>
      <c r="AI594" s="410"/>
      <c r="AJ594" s="410"/>
      <c r="AK594" s="410"/>
      <c r="AL594" s="410"/>
      <c r="AM594" s="296">
        <f>SUM(Y594:AL594)</f>
        <v>0</v>
      </c>
    </row>
    <row r="595" spans="1:39" outlineLevel="1">
      <c r="A595" s="532"/>
      <c r="B595" s="294" t="s">
        <v>310</v>
      </c>
      <c r="C595" s="291" t="s">
        <v>163</v>
      </c>
      <c r="D595" s="295"/>
      <c r="E595" s="295"/>
      <c r="F595" s="295"/>
      <c r="G595" s="295"/>
      <c r="H595" s="295"/>
      <c r="I595" s="295"/>
      <c r="J595" s="295"/>
      <c r="K595" s="295"/>
      <c r="L595" s="295"/>
      <c r="M595" s="295"/>
      <c r="N595" s="468"/>
      <c r="O595" s="295"/>
      <c r="P595" s="295"/>
      <c r="Q595" s="295"/>
      <c r="R595" s="295"/>
      <c r="S595" s="295"/>
      <c r="T595" s="295"/>
      <c r="U595" s="295"/>
      <c r="V595" s="295"/>
      <c r="W595" s="295"/>
      <c r="X595" s="295"/>
      <c r="Y595" s="411">
        <f>Y594</f>
        <v>0</v>
      </c>
      <c r="Z595" s="411">
        <f t="shared" ref="Z595" si="1736">Z594</f>
        <v>0</v>
      </c>
      <c r="AA595" s="411">
        <f t="shared" ref="AA595" si="1737">AA594</f>
        <v>0</v>
      </c>
      <c r="AB595" s="411">
        <f t="shared" ref="AB595" si="1738">AB594</f>
        <v>0</v>
      </c>
      <c r="AC595" s="411">
        <f t="shared" ref="AC595" si="1739">AC594</f>
        <v>0</v>
      </c>
      <c r="AD595" s="411">
        <f t="shared" ref="AD595" si="1740">AD594</f>
        <v>0</v>
      </c>
      <c r="AE595" s="411">
        <f t="shared" ref="AE595" si="1741">AE594</f>
        <v>0</v>
      </c>
      <c r="AF595" s="411">
        <f t="shared" ref="AF595" si="1742">AF594</f>
        <v>0</v>
      </c>
      <c r="AG595" s="411">
        <f t="shared" ref="AG595" si="1743">AG594</f>
        <v>0</v>
      </c>
      <c r="AH595" s="411">
        <f t="shared" ref="AH595" si="1744">AH594</f>
        <v>0</v>
      </c>
      <c r="AI595" s="411">
        <f t="shared" ref="AI595" si="1745">AI594</f>
        <v>0</v>
      </c>
      <c r="AJ595" s="411">
        <f t="shared" ref="AJ595" si="1746">AJ594</f>
        <v>0</v>
      </c>
      <c r="AK595" s="411">
        <f t="shared" ref="AK595" si="1747">AK594</f>
        <v>0</v>
      </c>
      <c r="AL595" s="411">
        <f t="shared" ref="AL595" si="1748">AL594</f>
        <v>0</v>
      </c>
      <c r="AM595" s="297"/>
    </row>
    <row r="596" spans="1:39" outlineLevel="1">
      <c r="A596" s="532"/>
      <c r="B596" s="294"/>
      <c r="C596" s="305"/>
      <c r="D596" s="291"/>
      <c r="E596" s="291"/>
      <c r="F596" s="291"/>
      <c r="G596" s="291"/>
      <c r="H596" s="291"/>
      <c r="I596" s="291"/>
      <c r="J596" s="291"/>
      <c r="K596" s="291"/>
      <c r="L596" s="291"/>
      <c r="M596" s="291"/>
      <c r="N596" s="291"/>
      <c r="O596" s="291"/>
      <c r="P596" s="291"/>
      <c r="Q596" s="291"/>
      <c r="R596" s="291"/>
      <c r="S596" s="291"/>
      <c r="T596" s="291"/>
      <c r="U596" s="291"/>
      <c r="V596" s="291"/>
      <c r="W596" s="291"/>
      <c r="X596" s="291"/>
      <c r="Y596" s="412"/>
      <c r="Z596" s="412"/>
      <c r="AA596" s="412"/>
      <c r="AB596" s="412"/>
      <c r="AC596" s="412"/>
      <c r="AD596" s="412"/>
      <c r="AE596" s="412"/>
      <c r="AF596" s="412"/>
      <c r="AG596" s="412"/>
      <c r="AH596" s="412"/>
      <c r="AI596" s="412"/>
      <c r="AJ596" s="412"/>
      <c r="AK596" s="412"/>
      <c r="AL596" s="412"/>
      <c r="AM596" s="306"/>
    </row>
    <row r="597" spans="1:39" outlineLevel="1">
      <c r="A597" s="532">
        <v>4</v>
      </c>
      <c r="B597" s="520" t="s">
        <v>672</v>
      </c>
      <c r="C597" s="291" t="s">
        <v>25</v>
      </c>
      <c r="D597" s="295"/>
      <c r="E597" s="295"/>
      <c r="F597" s="295"/>
      <c r="G597" s="295"/>
      <c r="H597" s="295"/>
      <c r="I597" s="295"/>
      <c r="J597" s="295"/>
      <c r="K597" s="295"/>
      <c r="L597" s="295"/>
      <c r="M597" s="295"/>
      <c r="N597" s="291"/>
      <c r="O597" s="295"/>
      <c r="P597" s="295"/>
      <c r="Q597" s="295"/>
      <c r="R597" s="295"/>
      <c r="S597" s="295"/>
      <c r="T597" s="295"/>
      <c r="U597" s="295"/>
      <c r="V597" s="295"/>
      <c r="W597" s="295"/>
      <c r="X597" s="295"/>
      <c r="Y597" s="410"/>
      <c r="Z597" s="410"/>
      <c r="AA597" s="410"/>
      <c r="AB597" s="410"/>
      <c r="AC597" s="410"/>
      <c r="AD597" s="410"/>
      <c r="AE597" s="410"/>
      <c r="AF597" s="410"/>
      <c r="AG597" s="410"/>
      <c r="AH597" s="410"/>
      <c r="AI597" s="410"/>
      <c r="AJ597" s="410"/>
      <c r="AK597" s="410"/>
      <c r="AL597" s="410"/>
      <c r="AM597" s="296">
        <f>SUM(Y597:AL597)</f>
        <v>0</v>
      </c>
    </row>
    <row r="598" spans="1:39" outlineLevel="1">
      <c r="A598" s="532"/>
      <c r="B598" s="294" t="s">
        <v>310</v>
      </c>
      <c r="C598" s="291" t="s">
        <v>163</v>
      </c>
      <c r="D598" s="295"/>
      <c r="E598" s="295"/>
      <c r="F598" s="295"/>
      <c r="G598" s="295"/>
      <c r="H598" s="295"/>
      <c r="I598" s="295"/>
      <c r="J598" s="295"/>
      <c r="K598" s="295"/>
      <c r="L598" s="295"/>
      <c r="M598" s="295"/>
      <c r="N598" s="468"/>
      <c r="O598" s="295"/>
      <c r="P598" s="295"/>
      <c r="Q598" s="295"/>
      <c r="R598" s="295"/>
      <c r="S598" s="295"/>
      <c r="T598" s="295"/>
      <c r="U598" s="295"/>
      <c r="V598" s="295"/>
      <c r="W598" s="295"/>
      <c r="X598" s="295"/>
      <c r="Y598" s="411">
        <f>Y597</f>
        <v>0</v>
      </c>
      <c r="Z598" s="411">
        <f t="shared" ref="Z598" si="1749">Z597</f>
        <v>0</v>
      </c>
      <c r="AA598" s="411">
        <f t="shared" ref="AA598" si="1750">AA597</f>
        <v>0</v>
      </c>
      <c r="AB598" s="411">
        <f t="shared" ref="AB598" si="1751">AB597</f>
        <v>0</v>
      </c>
      <c r="AC598" s="411">
        <f t="shared" ref="AC598" si="1752">AC597</f>
        <v>0</v>
      </c>
      <c r="AD598" s="411">
        <f t="shared" ref="AD598" si="1753">AD597</f>
        <v>0</v>
      </c>
      <c r="AE598" s="411">
        <f t="shared" ref="AE598" si="1754">AE597</f>
        <v>0</v>
      </c>
      <c r="AF598" s="411">
        <f t="shared" ref="AF598" si="1755">AF597</f>
        <v>0</v>
      </c>
      <c r="AG598" s="411">
        <f t="shared" ref="AG598" si="1756">AG597</f>
        <v>0</v>
      </c>
      <c r="AH598" s="411">
        <f t="shared" ref="AH598" si="1757">AH597</f>
        <v>0</v>
      </c>
      <c r="AI598" s="411">
        <f t="shared" ref="AI598" si="1758">AI597</f>
        <v>0</v>
      </c>
      <c r="AJ598" s="411">
        <f t="shared" ref="AJ598" si="1759">AJ597</f>
        <v>0</v>
      </c>
      <c r="AK598" s="411">
        <f t="shared" ref="AK598" si="1760">AK597</f>
        <v>0</v>
      </c>
      <c r="AL598" s="411">
        <f t="shared" ref="AL598" si="1761">AL597</f>
        <v>0</v>
      </c>
      <c r="AM598" s="297"/>
    </row>
    <row r="599" spans="1:39" outlineLevel="1">
      <c r="A599" s="532"/>
      <c r="B599" s="294"/>
      <c r="C599" s="305"/>
      <c r="D599" s="304"/>
      <c r="E599" s="304"/>
      <c r="F599" s="304"/>
      <c r="G599" s="304"/>
      <c r="H599" s="304"/>
      <c r="I599" s="304"/>
      <c r="J599" s="304"/>
      <c r="K599" s="304"/>
      <c r="L599" s="304"/>
      <c r="M599" s="304"/>
      <c r="N599" s="291"/>
      <c r="O599" s="304"/>
      <c r="P599" s="304"/>
      <c r="Q599" s="304"/>
      <c r="R599" s="304"/>
      <c r="S599" s="304"/>
      <c r="T599" s="304"/>
      <c r="U599" s="304"/>
      <c r="V599" s="304"/>
      <c r="W599" s="304"/>
      <c r="X599" s="304"/>
      <c r="Y599" s="412"/>
      <c r="Z599" s="412"/>
      <c r="AA599" s="412"/>
      <c r="AB599" s="412"/>
      <c r="AC599" s="412"/>
      <c r="AD599" s="412"/>
      <c r="AE599" s="412"/>
      <c r="AF599" s="412"/>
      <c r="AG599" s="412"/>
      <c r="AH599" s="412"/>
      <c r="AI599" s="412"/>
      <c r="AJ599" s="412"/>
      <c r="AK599" s="412"/>
      <c r="AL599" s="412"/>
      <c r="AM599" s="306"/>
    </row>
    <row r="600" spans="1:39" ht="15.75" customHeight="1" outlineLevel="1">
      <c r="A600" s="532">
        <v>5</v>
      </c>
      <c r="B600" s="428" t="s">
        <v>98</v>
      </c>
      <c r="C600" s="291" t="s">
        <v>25</v>
      </c>
      <c r="D600" s="295"/>
      <c r="E600" s="295"/>
      <c r="F600" s="295"/>
      <c r="G600" s="295"/>
      <c r="H600" s="295"/>
      <c r="I600" s="295"/>
      <c r="J600" s="295"/>
      <c r="K600" s="295"/>
      <c r="L600" s="295"/>
      <c r="M600" s="295"/>
      <c r="N600" s="291"/>
      <c r="O600" s="295"/>
      <c r="P600" s="295"/>
      <c r="Q600" s="295"/>
      <c r="R600" s="295"/>
      <c r="S600" s="295"/>
      <c r="T600" s="295"/>
      <c r="U600" s="295"/>
      <c r="V600" s="295"/>
      <c r="W600" s="295"/>
      <c r="X600" s="295"/>
      <c r="Y600" s="410"/>
      <c r="Z600" s="410"/>
      <c r="AA600" s="410"/>
      <c r="AB600" s="410"/>
      <c r="AC600" s="410"/>
      <c r="AD600" s="410"/>
      <c r="AE600" s="410"/>
      <c r="AF600" s="410"/>
      <c r="AG600" s="410"/>
      <c r="AH600" s="410"/>
      <c r="AI600" s="410"/>
      <c r="AJ600" s="410"/>
      <c r="AK600" s="410"/>
      <c r="AL600" s="410"/>
      <c r="AM600" s="296">
        <f>SUM(Y600:AL600)</f>
        <v>0</v>
      </c>
    </row>
    <row r="601" spans="1:39" outlineLevel="1">
      <c r="A601" s="532"/>
      <c r="B601" s="294" t="s">
        <v>310</v>
      </c>
      <c r="C601" s="291" t="s">
        <v>163</v>
      </c>
      <c r="D601" s="295"/>
      <c r="E601" s="295"/>
      <c r="F601" s="295"/>
      <c r="G601" s="295"/>
      <c r="H601" s="295"/>
      <c r="I601" s="295"/>
      <c r="J601" s="295"/>
      <c r="K601" s="295"/>
      <c r="L601" s="295"/>
      <c r="M601" s="295"/>
      <c r="N601" s="468"/>
      <c r="O601" s="295"/>
      <c r="P601" s="295"/>
      <c r="Q601" s="295"/>
      <c r="R601" s="295"/>
      <c r="S601" s="295"/>
      <c r="T601" s="295"/>
      <c r="U601" s="295"/>
      <c r="V601" s="295"/>
      <c r="W601" s="295"/>
      <c r="X601" s="295"/>
      <c r="Y601" s="411">
        <f>Y600</f>
        <v>0</v>
      </c>
      <c r="Z601" s="411">
        <f t="shared" ref="Z601" si="1762">Z600</f>
        <v>0</v>
      </c>
      <c r="AA601" s="411">
        <f t="shared" ref="AA601" si="1763">AA600</f>
        <v>0</v>
      </c>
      <c r="AB601" s="411">
        <f t="shared" ref="AB601" si="1764">AB600</f>
        <v>0</v>
      </c>
      <c r="AC601" s="411">
        <f t="shared" ref="AC601" si="1765">AC600</f>
        <v>0</v>
      </c>
      <c r="AD601" s="411">
        <f t="shared" ref="AD601" si="1766">AD600</f>
        <v>0</v>
      </c>
      <c r="AE601" s="411">
        <f t="shared" ref="AE601" si="1767">AE600</f>
        <v>0</v>
      </c>
      <c r="AF601" s="411">
        <f t="shared" ref="AF601" si="1768">AF600</f>
        <v>0</v>
      </c>
      <c r="AG601" s="411">
        <f t="shared" ref="AG601" si="1769">AG600</f>
        <v>0</v>
      </c>
      <c r="AH601" s="411">
        <f t="shared" ref="AH601" si="1770">AH600</f>
        <v>0</v>
      </c>
      <c r="AI601" s="411">
        <f t="shared" ref="AI601" si="1771">AI600</f>
        <v>0</v>
      </c>
      <c r="AJ601" s="411">
        <f t="shared" ref="AJ601" si="1772">AJ600</f>
        <v>0</v>
      </c>
      <c r="AK601" s="411">
        <f t="shared" ref="AK601" si="1773">AK600</f>
        <v>0</v>
      </c>
      <c r="AL601" s="411">
        <f t="shared" ref="AL601" si="1774">AL600</f>
        <v>0</v>
      </c>
      <c r="AM601" s="297"/>
    </row>
    <row r="602" spans="1:39" outlineLevel="1">
      <c r="A602" s="532"/>
      <c r="B602" s="294"/>
      <c r="C602" s="291"/>
      <c r="D602" s="291"/>
      <c r="E602" s="291"/>
      <c r="F602" s="291"/>
      <c r="G602" s="291"/>
      <c r="H602" s="291"/>
      <c r="I602" s="291"/>
      <c r="J602" s="291"/>
      <c r="K602" s="291"/>
      <c r="L602" s="291"/>
      <c r="M602" s="291"/>
      <c r="N602" s="291"/>
      <c r="O602" s="291"/>
      <c r="P602" s="291"/>
      <c r="Q602" s="291"/>
      <c r="R602" s="291"/>
      <c r="S602" s="291"/>
      <c r="T602" s="291"/>
      <c r="U602" s="291"/>
      <c r="V602" s="291"/>
      <c r="W602" s="291"/>
      <c r="X602" s="291"/>
      <c r="Y602" s="422"/>
      <c r="Z602" s="423"/>
      <c r="AA602" s="423"/>
      <c r="AB602" s="423"/>
      <c r="AC602" s="423"/>
      <c r="AD602" s="423"/>
      <c r="AE602" s="423"/>
      <c r="AF602" s="423"/>
      <c r="AG602" s="423"/>
      <c r="AH602" s="423"/>
      <c r="AI602" s="423"/>
      <c r="AJ602" s="423"/>
      <c r="AK602" s="423"/>
      <c r="AL602" s="423"/>
      <c r="AM602" s="297"/>
    </row>
    <row r="603" spans="1:39" ht="15.75" outlineLevel="1">
      <c r="A603" s="532"/>
      <c r="B603" s="319" t="s">
        <v>498</v>
      </c>
      <c r="C603" s="289"/>
      <c r="D603" s="289"/>
      <c r="E603" s="289"/>
      <c r="F603" s="289"/>
      <c r="G603" s="289"/>
      <c r="H603" s="289"/>
      <c r="I603" s="289"/>
      <c r="J603" s="289"/>
      <c r="K603" s="289"/>
      <c r="L603" s="289"/>
      <c r="M603" s="289"/>
      <c r="N603" s="290"/>
      <c r="O603" s="289"/>
      <c r="P603" s="289"/>
      <c r="Q603" s="289"/>
      <c r="R603" s="289"/>
      <c r="S603" s="289"/>
      <c r="T603" s="289"/>
      <c r="U603" s="289"/>
      <c r="V603" s="289"/>
      <c r="W603" s="289"/>
      <c r="X603" s="289"/>
      <c r="Y603" s="414"/>
      <c r="Z603" s="414"/>
      <c r="AA603" s="414"/>
      <c r="AB603" s="414"/>
      <c r="AC603" s="414"/>
      <c r="AD603" s="414"/>
      <c r="AE603" s="414"/>
      <c r="AF603" s="414"/>
      <c r="AG603" s="414"/>
      <c r="AH603" s="414"/>
      <c r="AI603" s="414"/>
      <c r="AJ603" s="414"/>
      <c r="AK603" s="414"/>
      <c r="AL603" s="414"/>
      <c r="AM603" s="292"/>
    </row>
    <row r="604" spans="1:39" outlineLevel="1">
      <c r="A604" s="532">
        <v>6</v>
      </c>
      <c r="B604" s="428" t="s">
        <v>99</v>
      </c>
      <c r="C604" s="291" t="s">
        <v>25</v>
      </c>
      <c r="D604" s="295"/>
      <c r="E604" s="295"/>
      <c r="F604" s="295"/>
      <c r="G604" s="295"/>
      <c r="H604" s="295"/>
      <c r="I604" s="295"/>
      <c r="J604" s="295"/>
      <c r="K604" s="295"/>
      <c r="L604" s="295"/>
      <c r="M604" s="295"/>
      <c r="N604" s="295">
        <v>12</v>
      </c>
      <c r="O604" s="295"/>
      <c r="P604" s="295"/>
      <c r="Q604" s="295"/>
      <c r="R604" s="295"/>
      <c r="S604" s="295"/>
      <c r="T604" s="295"/>
      <c r="U604" s="295"/>
      <c r="V604" s="295"/>
      <c r="W604" s="295"/>
      <c r="X604" s="295"/>
      <c r="Y604" s="415"/>
      <c r="Z604" s="410"/>
      <c r="AA604" s="410"/>
      <c r="AB604" s="410"/>
      <c r="AC604" s="410"/>
      <c r="AD604" s="410"/>
      <c r="AE604" s="410"/>
      <c r="AF604" s="415"/>
      <c r="AG604" s="415"/>
      <c r="AH604" s="415"/>
      <c r="AI604" s="415"/>
      <c r="AJ604" s="415"/>
      <c r="AK604" s="415"/>
      <c r="AL604" s="415"/>
      <c r="AM604" s="296">
        <f>SUM(Y604:AL604)</f>
        <v>0</v>
      </c>
    </row>
    <row r="605" spans="1:39" outlineLevel="1">
      <c r="A605" s="532"/>
      <c r="B605" s="294" t="s">
        <v>310</v>
      </c>
      <c r="C605" s="291" t="s">
        <v>163</v>
      </c>
      <c r="D605" s="295"/>
      <c r="E605" s="295"/>
      <c r="F605" s="295"/>
      <c r="G605" s="295"/>
      <c r="H605" s="295"/>
      <c r="I605" s="295"/>
      <c r="J605" s="295"/>
      <c r="K605" s="295"/>
      <c r="L605" s="295"/>
      <c r="M605" s="295"/>
      <c r="N605" s="295">
        <f>N604</f>
        <v>12</v>
      </c>
      <c r="O605" s="295"/>
      <c r="P605" s="295"/>
      <c r="Q605" s="295"/>
      <c r="R605" s="295"/>
      <c r="S605" s="295"/>
      <c r="T605" s="295"/>
      <c r="U605" s="295"/>
      <c r="V605" s="295"/>
      <c r="W605" s="295"/>
      <c r="X605" s="295"/>
      <c r="Y605" s="411">
        <f>Y604</f>
        <v>0</v>
      </c>
      <c r="Z605" s="411">
        <f t="shared" ref="Z605" si="1775">Z604</f>
        <v>0</v>
      </c>
      <c r="AA605" s="411">
        <f t="shared" ref="AA605" si="1776">AA604</f>
        <v>0</v>
      </c>
      <c r="AB605" s="411">
        <f t="shared" ref="AB605" si="1777">AB604</f>
        <v>0</v>
      </c>
      <c r="AC605" s="411">
        <f t="shared" ref="AC605" si="1778">AC604</f>
        <v>0</v>
      </c>
      <c r="AD605" s="411">
        <f t="shared" ref="AD605" si="1779">AD604</f>
        <v>0</v>
      </c>
      <c r="AE605" s="411">
        <f t="shared" ref="AE605" si="1780">AE604</f>
        <v>0</v>
      </c>
      <c r="AF605" s="411">
        <f t="shared" ref="AF605" si="1781">AF604</f>
        <v>0</v>
      </c>
      <c r="AG605" s="411">
        <f t="shared" ref="AG605" si="1782">AG604</f>
        <v>0</v>
      </c>
      <c r="AH605" s="411">
        <f t="shared" ref="AH605" si="1783">AH604</f>
        <v>0</v>
      </c>
      <c r="AI605" s="411">
        <f t="shared" ref="AI605" si="1784">AI604</f>
        <v>0</v>
      </c>
      <c r="AJ605" s="411">
        <f t="shared" ref="AJ605" si="1785">AJ604</f>
        <v>0</v>
      </c>
      <c r="AK605" s="411">
        <f t="shared" ref="AK605" si="1786">AK604</f>
        <v>0</v>
      </c>
      <c r="AL605" s="411">
        <f t="shared" ref="AL605" si="1787">AL604</f>
        <v>0</v>
      </c>
      <c r="AM605" s="311"/>
    </row>
    <row r="606" spans="1:39" outlineLevel="1">
      <c r="A606" s="532"/>
      <c r="B606" s="310"/>
      <c r="C606" s="312"/>
      <c r="D606" s="291"/>
      <c r="E606" s="291"/>
      <c r="F606" s="291"/>
      <c r="G606" s="291"/>
      <c r="H606" s="291"/>
      <c r="I606" s="291"/>
      <c r="J606" s="291"/>
      <c r="K606" s="291"/>
      <c r="L606" s="291"/>
      <c r="M606" s="291"/>
      <c r="N606" s="291"/>
      <c r="O606" s="291"/>
      <c r="P606" s="291"/>
      <c r="Q606" s="291"/>
      <c r="R606" s="291"/>
      <c r="S606" s="291"/>
      <c r="T606" s="291"/>
      <c r="U606" s="291"/>
      <c r="V606" s="291"/>
      <c r="W606" s="291"/>
      <c r="X606" s="291"/>
      <c r="Y606" s="416"/>
      <c r="Z606" s="416"/>
      <c r="AA606" s="416"/>
      <c r="AB606" s="416"/>
      <c r="AC606" s="416"/>
      <c r="AD606" s="416"/>
      <c r="AE606" s="416"/>
      <c r="AF606" s="416"/>
      <c r="AG606" s="416"/>
      <c r="AH606" s="416"/>
      <c r="AI606" s="416"/>
      <c r="AJ606" s="416"/>
      <c r="AK606" s="416"/>
      <c r="AL606" s="416"/>
      <c r="AM606" s="313"/>
    </row>
    <row r="607" spans="1:39" ht="30" outlineLevel="1">
      <c r="A607" s="532">
        <v>7</v>
      </c>
      <c r="B607" s="428" t="s">
        <v>100</v>
      </c>
      <c r="C607" s="291" t="s">
        <v>25</v>
      </c>
      <c r="D607" s="295"/>
      <c r="E607" s="295"/>
      <c r="F607" s="295"/>
      <c r="G607" s="295"/>
      <c r="H607" s="295"/>
      <c r="I607" s="295"/>
      <c r="J607" s="295"/>
      <c r="K607" s="295"/>
      <c r="L607" s="295"/>
      <c r="M607" s="295"/>
      <c r="N607" s="295">
        <v>12</v>
      </c>
      <c r="O607" s="295"/>
      <c r="P607" s="295"/>
      <c r="Q607" s="295"/>
      <c r="R607" s="295"/>
      <c r="S607" s="295"/>
      <c r="T607" s="295"/>
      <c r="U607" s="295"/>
      <c r="V607" s="295"/>
      <c r="W607" s="295"/>
      <c r="X607" s="295"/>
      <c r="Y607" s="415"/>
      <c r="Z607" s="410"/>
      <c r="AA607" s="410"/>
      <c r="AB607" s="410"/>
      <c r="AC607" s="410"/>
      <c r="AD607" s="410"/>
      <c r="AE607" s="410"/>
      <c r="AF607" s="415"/>
      <c r="AG607" s="415"/>
      <c r="AH607" s="415"/>
      <c r="AI607" s="415"/>
      <c r="AJ607" s="415"/>
      <c r="AK607" s="415"/>
      <c r="AL607" s="415"/>
      <c r="AM607" s="296">
        <f>SUM(Y607:AL607)</f>
        <v>0</v>
      </c>
    </row>
    <row r="608" spans="1:39" outlineLevel="1">
      <c r="A608" s="532"/>
      <c r="B608" s="294" t="s">
        <v>310</v>
      </c>
      <c r="C608" s="291" t="s">
        <v>163</v>
      </c>
      <c r="D608" s="295"/>
      <c r="E608" s="295"/>
      <c r="F608" s="295"/>
      <c r="G608" s="295"/>
      <c r="H608" s="295"/>
      <c r="I608" s="295"/>
      <c r="J608" s="295"/>
      <c r="K608" s="295"/>
      <c r="L608" s="295"/>
      <c r="M608" s="295"/>
      <c r="N608" s="295">
        <f>N607</f>
        <v>12</v>
      </c>
      <c r="O608" s="295"/>
      <c r="P608" s="295"/>
      <c r="Q608" s="295"/>
      <c r="R608" s="295"/>
      <c r="S608" s="295"/>
      <c r="T608" s="295"/>
      <c r="U608" s="295"/>
      <c r="V608" s="295"/>
      <c r="W608" s="295"/>
      <c r="X608" s="295"/>
      <c r="Y608" s="411">
        <f>Y607</f>
        <v>0</v>
      </c>
      <c r="Z608" s="411">
        <f t="shared" ref="Z608" si="1788">Z607</f>
        <v>0</v>
      </c>
      <c r="AA608" s="411">
        <f t="shared" ref="AA608" si="1789">AA607</f>
        <v>0</v>
      </c>
      <c r="AB608" s="411">
        <f t="shared" ref="AB608" si="1790">AB607</f>
        <v>0</v>
      </c>
      <c r="AC608" s="411">
        <f t="shared" ref="AC608" si="1791">AC607</f>
        <v>0</v>
      </c>
      <c r="AD608" s="411">
        <f t="shared" ref="AD608" si="1792">AD607</f>
        <v>0</v>
      </c>
      <c r="AE608" s="411">
        <f t="shared" ref="AE608" si="1793">AE607</f>
        <v>0</v>
      </c>
      <c r="AF608" s="411">
        <f t="shared" ref="AF608" si="1794">AF607</f>
        <v>0</v>
      </c>
      <c r="AG608" s="411">
        <f t="shared" ref="AG608" si="1795">AG607</f>
        <v>0</v>
      </c>
      <c r="AH608" s="411">
        <f t="shared" ref="AH608" si="1796">AH607</f>
        <v>0</v>
      </c>
      <c r="AI608" s="411">
        <f t="shared" ref="AI608" si="1797">AI607</f>
        <v>0</v>
      </c>
      <c r="AJ608" s="411">
        <f t="shared" ref="AJ608" si="1798">AJ607</f>
        <v>0</v>
      </c>
      <c r="AK608" s="411">
        <f t="shared" ref="AK608" si="1799">AK607</f>
        <v>0</v>
      </c>
      <c r="AL608" s="411">
        <f t="shared" ref="AL608" si="1800">AL607</f>
        <v>0</v>
      </c>
      <c r="AM608" s="311"/>
    </row>
    <row r="609" spans="1:39" outlineLevel="1">
      <c r="A609" s="532"/>
      <c r="B609" s="314"/>
      <c r="C609" s="312"/>
      <c r="D609" s="291"/>
      <c r="E609" s="291"/>
      <c r="F609" s="291"/>
      <c r="G609" s="291"/>
      <c r="H609" s="291"/>
      <c r="I609" s="291"/>
      <c r="J609" s="291"/>
      <c r="K609" s="291"/>
      <c r="L609" s="291"/>
      <c r="M609" s="291"/>
      <c r="N609" s="291"/>
      <c r="O609" s="291"/>
      <c r="P609" s="291"/>
      <c r="Q609" s="291"/>
      <c r="R609" s="291"/>
      <c r="S609" s="291"/>
      <c r="T609" s="291"/>
      <c r="U609" s="291"/>
      <c r="V609" s="291"/>
      <c r="W609" s="291"/>
      <c r="X609" s="291"/>
      <c r="Y609" s="416"/>
      <c r="Z609" s="417"/>
      <c r="AA609" s="416"/>
      <c r="AB609" s="416"/>
      <c r="AC609" s="416"/>
      <c r="AD609" s="416"/>
      <c r="AE609" s="416"/>
      <c r="AF609" s="416"/>
      <c r="AG609" s="416"/>
      <c r="AH609" s="416"/>
      <c r="AI609" s="416"/>
      <c r="AJ609" s="416"/>
      <c r="AK609" s="416"/>
      <c r="AL609" s="416"/>
      <c r="AM609" s="313"/>
    </row>
    <row r="610" spans="1:39" ht="30" outlineLevel="1">
      <c r="A610" s="532">
        <v>8</v>
      </c>
      <c r="B610" s="428" t="s">
        <v>101</v>
      </c>
      <c r="C610" s="291" t="s">
        <v>25</v>
      </c>
      <c r="D610" s="295"/>
      <c r="E610" s="295"/>
      <c r="F610" s="295"/>
      <c r="G610" s="295"/>
      <c r="H610" s="295"/>
      <c r="I610" s="295"/>
      <c r="J610" s="295"/>
      <c r="K610" s="295"/>
      <c r="L610" s="295"/>
      <c r="M610" s="295"/>
      <c r="N610" s="295">
        <v>12</v>
      </c>
      <c r="O610" s="295"/>
      <c r="P610" s="295"/>
      <c r="Q610" s="295"/>
      <c r="R610" s="295"/>
      <c r="S610" s="295"/>
      <c r="T610" s="295"/>
      <c r="U610" s="295"/>
      <c r="V610" s="295"/>
      <c r="W610" s="295"/>
      <c r="X610" s="295"/>
      <c r="Y610" s="415"/>
      <c r="Z610" s="410"/>
      <c r="AA610" s="410"/>
      <c r="AB610" s="410"/>
      <c r="AC610" s="410"/>
      <c r="AD610" s="410"/>
      <c r="AE610" s="410"/>
      <c r="AF610" s="415"/>
      <c r="AG610" s="415"/>
      <c r="AH610" s="415"/>
      <c r="AI610" s="415"/>
      <c r="AJ610" s="415"/>
      <c r="AK610" s="415"/>
      <c r="AL610" s="415"/>
      <c r="AM610" s="296">
        <f>SUM(Y610:AL610)</f>
        <v>0</v>
      </c>
    </row>
    <row r="611" spans="1:39" outlineLevel="1">
      <c r="A611" s="532"/>
      <c r="B611" s="294" t="s">
        <v>310</v>
      </c>
      <c r="C611" s="291" t="s">
        <v>163</v>
      </c>
      <c r="D611" s="295"/>
      <c r="E611" s="295"/>
      <c r="F611" s="295"/>
      <c r="G611" s="295"/>
      <c r="H611" s="295"/>
      <c r="I611" s="295"/>
      <c r="J611" s="295"/>
      <c r="K611" s="295"/>
      <c r="L611" s="295"/>
      <c r="M611" s="295"/>
      <c r="N611" s="295">
        <f>N610</f>
        <v>12</v>
      </c>
      <c r="O611" s="295"/>
      <c r="P611" s="295"/>
      <c r="Q611" s="295"/>
      <c r="R611" s="295"/>
      <c r="S611" s="295"/>
      <c r="T611" s="295"/>
      <c r="U611" s="295"/>
      <c r="V611" s="295"/>
      <c r="W611" s="295"/>
      <c r="X611" s="295"/>
      <c r="Y611" s="411">
        <f>Y610</f>
        <v>0</v>
      </c>
      <c r="Z611" s="411">
        <f t="shared" ref="Z611" si="1801">Z610</f>
        <v>0</v>
      </c>
      <c r="AA611" s="411">
        <f t="shared" ref="AA611" si="1802">AA610</f>
        <v>0</v>
      </c>
      <c r="AB611" s="411">
        <f t="shared" ref="AB611" si="1803">AB610</f>
        <v>0</v>
      </c>
      <c r="AC611" s="411">
        <f t="shared" ref="AC611" si="1804">AC610</f>
        <v>0</v>
      </c>
      <c r="AD611" s="411">
        <f t="shared" ref="AD611" si="1805">AD610</f>
        <v>0</v>
      </c>
      <c r="AE611" s="411">
        <f t="shared" ref="AE611" si="1806">AE610</f>
        <v>0</v>
      </c>
      <c r="AF611" s="411">
        <f t="shared" ref="AF611" si="1807">AF610</f>
        <v>0</v>
      </c>
      <c r="AG611" s="411">
        <f t="shared" ref="AG611" si="1808">AG610</f>
        <v>0</v>
      </c>
      <c r="AH611" s="411">
        <f t="shared" ref="AH611" si="1809">AH610</f>
        <v>0</v>
      </c>
      <c r="AI611" s="411">
        <f t="shared" ref="AI611" si="1810">AI610</f>
        <v>0</v>
      </c>
      <c r="AJ611" s="411">
        <f t="shared" ref="AJ611" si="1811">AJ610</f>
        <v>0</v>
      </c>
      <c r="AK611" s="411">
        <f t="shared" ref="AK611" si="1812">AK610</f>
        <v>0</v>
      </c>
      <c r="AL611" s="411">
        <f t="shared" ref="AL611" si="1813">AL610</f>
        <v>0</v>
      </c>
      <c r="AM611" s="311"/>
    </row>
    <row r="612" spans="1:39" outlineLevel="1">
      <c r="A612" s="532"/>
      <c r="B612" s="314"/>
      <c r="C612" s="312"/>
      <c r="D612" s="316"/>
      <c r="E612" s="316"/>
      <c r="F612" s="316"/>
      <c r="G612" s="316"/>
      <c r="H612" s="316"/>
      <c r="I612" s="316"/>
      <c r="J612" s="316"/>
      <c r="K612" s="316"/>
      <c r="L612" s="316"/>
      <c r="M612" s="316"/>
      <c r="N612" s="291"/>
      <c r="O612" s="316"/>
      <c r="P612" s="316"/>
      <c r="Q612" s="316"/>
      <c r="R612" s="316"/>
      <c r="S612" s="316"/>
      <c r="T612" s="316"/>
      <c r="U612" s="316"/>
      <c r="V612" s="316"/>
      <c r="W612" s="316"/>
      <c r="X612" s="316"/>
      <c r="Y612" s="416"/>
      <c r="Z612" s="417"/>
      <c r="AA612" s="416"/>
      <c r="AB612" s="416"/>
      <c r="AC612" s="416"/>
      <c r="AD612" s="416"/>
      <c r="AE612" s="416"/>
      <c r="AF612" s="416"/>
      <c r="AG612" s="416"/>
      <c r="AH612" s="416"/>
      <c r="AI612" s="416"/>
      <c r="AJ612" s="416"/>
      <c r="AK612" s="416"/>
      <c r="AL612" s="416"/>
      <c r="AM612" s="313"/>
    </row>
    <row r="613" spans="1:39" ht="30" outlineLevel="1">
      <c r="A613" s="532">
        <v>9</v>
      </c>
      <c r="B613" s="428" t="s">
        <v>102</v>
      </c>
      <c r="C613" s="291" t="s">
        <v>25</v>
      </c>
      <c r="D613" s="295"/>
      <c r="E613" s="295"/>
      <c r="F613" s="295"/>
      <c r="G613" s="295"/>
      <c r="H613" s="295"/>
      <c r="I613" s="295"/>
      <c r="J613" s="295"/>
      <c r="K613" s="295"/>
      <c r="L613" s="295"/>
      <c r="M613" s="295"/>
      <c r="N613" s="295">
        <v>12</v>
      </c>
      <c r="O613" s="295"/>
      <c r="P613" s="295"/>
      <c r="Q613" s="295"/>
      <c r="R613" s="295"/>
      <c r="S613" s="295"/>
      <c r="T613" s="295"/>
      <c r="U613" s="295"/>
      <c r="V613" s="295"/>
      <c r="W613" s="295"/>
      <c r="X613" s="295"/>
      <c r="Y613" s="415"/>
      <c r="Z613" s="410"/>
      <c r="AA613" s="410"/>
      <c r="AB613" s="410"/>
      <c r="AC613" s="410"/>
      <c r="AD613" s="410"/>
      <c r="AE613" s="410"/>
      <c r="AF613" s="415"/>
      <c r="AG613" s="415"/>
      <c r="AH613" s="415"/>
      <c r="AI613" s="415"/>
      <c r="AJ613" s="415"/>
      <c r="AK613" s="415"/>
      <c r="AL613" s="415"/>
      <c r="AM613" s="296">
        <f>SUM(Y613:AL613)</f>
        <v>0</v>
      </c>
    </row>
    <row r="614" spans="1:39" outlineLevel="1">
      <c r="A614" s="532"/>
      <c r="B614" s="294" t="s">
        <v>310</v>
      </c>
      <c r="C614" s="291" t="s">
        <v>163</v>
      </c>
      <c r="D614" s="295"/>
      <c r="E614" s="295"/>
      <c r="F614" s="295"/>
      <c r="G614" s="295"/>
      <c r="H614" s="295"/>
      <c r="I614" s="295"/>
      <c r="J614" s="295"/>
      <c r="K614" s="295"/>
      <c r="L614" s="295"/>
      <c r="M614" s="295"/>
      <c r="N614" s="295">
        <f>N613</f>
        <v>12</v>
      </c>
      <c r="O614" s="295"/>
      <c r="P614" s="295"/>
      <c r="Q614" s="295"/>
      <c r="R614" s="295"/>
      <c r="S614" s="295"/>
      <c r="T614" s="295"/>
      <c r="U614" s="295"/>
      <c r="V614" s="295"/>
      <c r="W614" s="295"/>
      <c r="X614" s="295"/>
      <c r="Y614" s="411">
        <f>Y613</f>
        <v>0</v>
      </c>
      <c r="Z614" s="411">
        <f t="shared" ref="Z614" si="1814">Z613</f>
        <v>0</v>
      </c>
      <c r="AA614" s="411">
        <f t="shared" ref="AA614" si="1815">AA613</f>
        <v>0</v>
      </c>
      <c r="AB614" s="411">
        <f t="shared" ref="AB614" si="1816">AB613</f>
        <v>0</v>
      </c>
      <c r="AC614" s="411">
        <f t="shared" ref="AC614" si="1817">AC613</f>
        <v>0</v>
      </c>
      <c r="AD614" s="411">
        <f t="shared" ref="AD614" si="1818">AD613</f>
        <v>0</v>
      </c>
      <c r="AE614" s="411">
        <f t="shared" ref="AE614" si="1819">AE613</f>
        <v>0</v>
      </c>
      <c r="AF614" s="411">
        <f t="shared" ref="AF614" si="1820">AF613</f>
        <v>0</v>
      </c>
      <c r="AG614" s="411">
        <f t="shared" ref="AG614" si="1821">AG613</f>
        <v>0</v>
      </c>
      <c r="AH614" s="411">
        <f t="shared" ref="AH614" si="1822">AH613</f>
        <v>0</v>
      </c>
      <c r="AI614" s="411">
        <f t="shared" ref="AI614" si="1823">AI613</f>
        <v>0</v>
      </c>
      <c r="AJ614" s="411">
        <f t="shared" ref="AJ614" si="1824">AJ613</f>
        <v>0</v>
      </c>
      <c r="AK614" s="411">
        <f t="shared" ref="AK614" si="1825">AK613</f>
        <v>0</v>
      </c>
      <c r="AL614" s="411">
        <f t="shared" ref="AL614" si="1826">AL613</f>
        <v>0</v>
      </c>
      <c r="AM614" s="311"/>
    </row>
    <row r="615" spans="1:39" outlineLevel="1">
      <c r="A615" s="532"/>
      <c r="B615" s="314"/>
      <c r="C615" s="312"/>
      <c r="D615" s="316"/>
      <c r="E615" s="316"/>
      <c r="F615" s="316"/>
      <c r="G615" s="316"/>
      <c r="H615" s="316"/>
      <c r="I615" s="316"/>
      <c r="J615" s="316"/>
      <c r="K615" s="316"/>
      <c r="L615" s="316"/>
      <c r="M615" s="316"/>
      <c r="N615" s="291"/>
      <c r="O615" s="316"/>
      <c r="P615" s="316"/>
      <c r="Q615" s="316"/>
      <c r="R615" s="316"/>
      <c r="S615" s="316"/>
      <c r="T615" s="316"/>
      <c r="U615" s="316"/>
      <c r="V615" s="316"/>
      <c r="W615" s="316"/>
      <c r="X615" s="316"/>
      <c r="Y615" s="416"/>
      <c r="Z615" s="416"/>
      <c r="AA615" s="416"/>
      <c r="AB615" s="416"/>
      <c r="AC615" s="416"/>
      <c r="AD615" s="416"/>
      <c r="AE615" s="416"/>
      <c r="AF615" s="416"/>
      <c r="AG615" s="416"/>
      <c r="AH615" s="416"/>
      <c r="AI615" s="416"/>
      <c r="AJ615" s="416"/>
      <c r="AK615" s="416"/>
      <c r="AL615" s="416"/>
      <c r="AM615" s="313"/>
    </row>
    <row r="616" spans="1:39" ht="30" outlineLevel="1">
      <c r="A616" s="532">
        <v>10</v>
      </c>
      <c r="B616" s="428" t="s">
        <v>103</v>
      </c>
      <c r="C616" s="291" t="s">
        <v>25</v>
      </c>
      <c r="D616" s="295"/>
      <c r="E616" s="295"/>
      <c r="F616" s="295"/>
      <c r="G616" s="295"/>
      <c r="H616" s="295"/>
      <c r="I616" s="295"/>
      <c r="J616" s="295"/>
      <c r="K616" s="295"/>
      <c r="L616" s="295"/>
      <c r="M616" s="295"/>
      <c r="N616" s="295">
        <v>3</v>
      </c>
      <c r="O616" s="295"/>
      <c r="P616" s="295"/>
      <c r="Q616" s="295"/>
      <c r="R616" s="295"/>
      <c r="S616" s="295"/>
      <c r="T616" s="295"/>
      <c r="U616" s="295"/>
      <c r="V616" s="295"/>
      <c r="W616" s="295"/>
      <c r="X616" s="295"/>
      <c r="Y616" s="415"/>
      <c r="Z616" s="410"/>
      <c r="AA616" s="410"/>
      <c r="AB616" s="410"/>
      <c r="AC616" s="410"/>
      <c r="AD616" s="410"/>
      <c r="AE616" s="410"/>
      <c r="AF616" s="415"/>
      <c r="AG616" s="415"/>
      <c r="AH616" s="415"/>
      <c r="AI616" s="415"/>
      <c r="AJ616" s="415"/>
      <c r="AK616" s="415"/>
      <c r="AL616" s="415"/>
      <c r="AM616" s="296">
        <f>SUM(Y616:AL616)</f>
        <v>0</v>
      </c>
    </row>
    <row r="617" spans="1:39" outlineLevel="1">
      <c r="A617" s="532"/>
      <c r="B617" s="294" t="s">
        <v>310</v>
      </c>
      <c r="C617" s="291" t="s">
        <v>163</v>
      </c>
      <c r="D617" s="295"/>
      <c r="E617" s="295"/>
      <c r="F617" s="295"/>
      <c r="G617" s="295"/>
      <c r="H617" s="295"/>
      <c r="I617" s="295"/>
      <c r="J617" s="295"/>
      <c r="K617" s="295"/>
      <c r="L617" s="295"/>
      <c r="M617" s="295"/>
      <c r="N617" s="295">
        <f>N616</f>
        <v>3</v>
      </c>
      <c r="O617" s="295"/>
      <c r="P617" s="295"/>
      <c r="Q617" s="295"/>
      <c r="R617" s="295"/>
      <c r="S617" s="295"/>
      <c r="T617" s="295"/>
      <c r="U617" s="295"/>
      <c r="V617" s="295"/>
      <c r="W617" s="295"/>
      <c r="X617" s="295"/>
      <c r="Y617" s="411">
        <f>Y616</f>
        <v>0</v>
      </c>
      <c r="Z617" s="411">
        <f t="shared" ref="Z617" si="1827">Z616</f>
        <v>0</v>
      </c>
      <c r="AA617" s="411">
        <f t="shared" ref="AA617" si="1828">AA616</f>
        <v>0</v>
      </c>
      <c r="AB617" s="411">
        <f t="shared" ref="AB617" si="1829">AB616</f>
        <v>0</v>
      </c>
      <c r="AC617" s="411">
        <f t="shared" ref="AC617" si="1830">AC616</f>
        <v>0</v>
      </c>
      <c r="AD617" s="411">
        <f t="shared" ref="AD617" si="1831">AD616</f>
        <v>0</v>
      </c>
      <c r="AE617" s="411">
        <f t="shared" ref="AE617" si="1832">AE616</f>
        <v>0</v>
      </c>
      <c r="AF617" s="411">
        <f t="shared" ref="AF617" si="1833">AF616</f>
        <v>0</v>
      </c>
      <c r="AG617" s="411">
        <f t="shared" ref="AG617" si="1834">AG616</f>
        <v>0</v>
      </c>
      <c r="AH617" s="411">
        <f t="shared" ref="AH617" si="1835">AH616</f>
        <v>0</v>
      </c>
      <c r="AI617" s="411">
        <f t="shared" ref="AI617" si="1836">AI616</f>
        <v>0</v>
      </c>
      <c r="AJ617" s="411">
        <f t="shared" ref="AJ617" si="1837">AJ616</f>
        <v>0</v>
      </c>
      <c r="AK617" s="411">
        <f t="shared" ref="AK617" si="1838">AK616</f>
        <v>0</v>
      </c>
      <c r="AL617" s="411">
        <f t="shared" ref="AL617" si="1839">AL616</f>
        <v>0</v>
      </c>
      <c r="AM617" s="311"/>
    </row>
    <row r="618" spans="1:39" outlineLevel="1">
      <c r="A618" s="532"/>
      <c r="B618" s="314"/>
      <c r="C618" s="312"/>
      <c r="D618" s="316"/>
      <c r="E618" s="316"/>
      <c r="F618" s="316"/>
      <c r="G618" s="316"/>
      <c r="H618" s="316"/>
      <c r="I618" s="316"/>
      <c r="J618" s="316"/>
      <c r="K618" s="316"/>
      <c r="L618" s="316"/>
      <c r="M618" s="316"/>
      <c r="N618" s="291"/>
      <c r="O618" s="316"/>
      <c r="P618" s="316"/>
      <c r="Q618" s="316"/>
      <c r="R618" s="316"/>
      <c r="S618" s="316"/>
      <c r="T618" s="316"/>
      <c r="U618" s="316"/>
      <c r="V618" s="316"/>
      <c r="W618" s="316"/>
      <c r="X618" s="316"/>
      <c r="Y618" s="416"/>
      <c r="Z618" s="417"/>
      <c r="AA618" s="416"/>
      <c r="AB618" s="416"/>
      <c r="AC618" s="416"/>
      <c r="AD618" s="416"/>
      <c r="AE618" s="416"/>
      <c r="AF618" s="416"/>
      <c r="AG618" s="416"/>
      <c r="AH618" s="416"/>
      <c r="AI618" s="416"/>
      <c r="AJ618" s="416"/>
      <c r="AK618" s="416"/>
      <c r="AL618" s="416"/>
      <c r="AM618" s="313"/>
    </row>
    <row r="619" spans="1:39" ht="15.75" outlineLevel="1">
      <c r="A619" s="532"/>
      <c r="B619" s="288" t="s">
        <v>10</v>
      </c>
      <c r="C619" s="289"/>
      <c r="D619" s="289"/>
      <c r="E619" s="289"/>
      <c r="F619" s="289"/>
      <c r="G619" s="289"/>
      <c r="H619" s="289"/>
      <c r="I619" s="289"/>
      <c r="J619" s="289"/>
      <c r="K619" s="289"/>
      <c r="L619" s="289"/>
      <c r="M619" s="289"/>
      <c r="N619" s="290"/>
      <c r="O619" s="289"/>
      <c r="P619" s="289"/>
      <c r="Q619" s="289"/>
      <c r="R619" s="289"/>
      <c r="S619" s="289"/>
      <c r="T619" s="289"/>
      <c r="U619" s="289"/>
      <c r="V619" s="289"/>
      <c r="W619" s="289"/>
      <c r="X619" s="289"/>
      <c r="Y619" s="414"/>
      <c r="Z619" s="414"/>
      <c r="AA619" s="414"/>
      <c r="AB619" s="414"/>
      <c r="AC619" s="414"/>
      <c r="AD619" s="414"/>
      <c r="AE619" s="414"/>
      <c r="AF619" s="414"/>
      <c r="AG619" s="414"/>
      <c r="AH619" s="414"/>
      <c r="AI619" s="414"/>
      <c r="AJ619" s="414"/>
      <c r="AK619" s="414"/>
      <c r="AL619" s="414"/>
      <c r="AM619" s="292"/>
    </row>
    <row r="620" spans="1:39" ht="30" outlineLevel="1">
      <c r="A620" s="532">
        <v>11</v>
      </c>
      <c r="B620" s="428" t="s">
        <v>104</v>
      </c>
      <c r="C620" s="291" t="s">
        <v>25</v>
      </c>
      <c r="D620" s="295"/>
      <c r="E620" s="295"/>
      <c r="F620" s="295"/>
      <c r="G620" s="295"/>
      <c r="H620" s="295"/>
      <c r="I620" s="295"/>
      <c r="J620" s="295"/>
      <c r="K620" s="295"/>
      <c r="L620" s="295"/>
      <c r="M620" s="295"/>
      <c r="N620" s="295">
        <v>12</v>
      </c>
      <c r="O620" s="295"/>
      <c r="P620" s="295"/>
      <c r="Q620" s="295"/>
      <c r="R620" s="295"/>
      <c r="S620" s="295"/>
      <c r="T620" s="295"/>
      <c r="U620" s="295"/>
      <c r="V620" s="295"/>
      <c r="W620" s="295"/>
      <c r="X620" s="295"/>
      <c r="Y620" s="426"/>
      <c r="Z620" s="410"/>
      <c r="AA620" s="410"/>
      <c r="AB620" s="410"/>
      <c r="AC620" s="410"/>
      <c r="AD620" s="410"/>
      <c r="AE620" s="410"/>
      <c r="AF620" s="415"/>
      <c r="AG620" s="415"/>
      <c r="AH620" s="415"/>
      <c r="AI620" s="415"/>
      <c r="AJ620" s="415"/>
      <c r="AK620" s="415"/>
      <c r="AL620" s="415"/>
      <c r="AM620" s="296">
        <f>SUM(Y620:AL620)</f>
        <v>0</v>
      </c>
    </row>
    <row r="621" spans="1:39" outlineLevel="1">
      <c r="A621" s="532"/>
      <c r="B621" s="294" t="s">
        <v>310</v>
      </c>
      <c r="C621" s="291" t="s">
        <v>163</v>
      </c>
      <c r="D621" s="295"/>
      <c r="E621" s="295"/>
      <c r="F621" s="295"/>
      <c r="G621" s="295"/>
      <c r="H621" s="295"/>
      <c r="I621" s="295"/>
      <c r="J621" s="295"/>
      <c r="K621" s="295"/>
      <c r="L621" s="295"/>
      <c r="M621" s="295"/>
      <c r="N621" s="295">
        <f>N620</f>
        <v>12</v>
      </c>
      <c r="O621" s="295"/>
      <c r="P621" s="295"/>
      <c r="Q621" s="295"/>
      <c r="R621" s="295"/>
      <c r="S621" s="295"/>
      <c r="T621" s="295"/>
      <c r="U621" s="295"/>
      <c r="V621" s="295"/>
      <c r="W621" s="295"/>
      <c r="X621" s="295"/>
      <c r="Y621" s="411">
        <f>Y620</f>
        <v>0</v>
      </c>
      <c r="Z621" s="411">
        <f t="shared" ref="Z621" si="1840">Z620</f>
        <v>0</v>
      </c>
      <c r="AA621" s="411">
        <f t="shared" ref="AA621" si="1841">AA620</f>
        <v>0</v>
      </c>
      <c r="AB621" s="411">
        <f t="shared" ref="AB621" si="1842">AB620</f>
        <v>0</v>
      </c>
      <c r="AC621" s="411">
        <f t="shared" ref="AC621" si="1843">AC620</f>
        <v>0</v>
      </c>
      <c r="AD621" s="411">
        <f t="shared" ref="AD621" si="1844">AD620</f>
        <v>0</v>
      </c>
      <c r="AE621" s="411">
        <f t="shared" ref="AE621" si="1845">AE620</f>
        <v>0</v>
      </c>
      <c r="AF621" s="411">
        <f t="shared" ref="AF621" si="1846">AF620</f>
        <v>0</v>
      </c>
      <c r="AG621" s="411">
        <f t="shared" ref="AG621" si="1847">AG620</f>
        <v>0</v>
      </c>
      <c r="AH621" s="411">
        <f t="shared" ref="AH621" si="1848">AH620</f>
        <v>0</v>
      </c>
      <c r="AI621" s="411">
        <f t="shared" ref="AI621" si="1849">AI620</f>
        <v>0</v>
      </c>
      <c r="AJ621" s="411">
        <f t="shared" ref="AJ621" si="1850">AJ620</f>
        <v>0</v>
      </c>
      <c r="AK621" s="411">
        <f t="shared" ref="AK621" si="1851">AK620</f>
        <v>0</v>
      </c>
      <c r="AL621" s="411">
        <f t="shared" ref="AL621" si="1852">AL620</f>
        <v>0</v>
      </c>
      <c r="AM621" s="297"/>
    </row>
    <row r="622" spans="1:39" outlineLevel="1">
      <c r="A622" s="532"/>
      <c r="B622" s="315"/>
      <c r="C622" s="305"/>
      <c r="D622" s="291"/>
      <c r="E622" s="291"/>
      <c r="F622" s="291"/>
      <c r="G622" s="291"/>
      <c r="H622" s="291"/>
      <c r="I622" s="291"/>
      <c r="J622" s="291"/>
      <c r="K622" s="291"/>
      <c r="L622" s="291"/>
      <c r="M622" s="291"/>
      <c r="N622" s="291"/>
      <c r="O622" s="291"/>
      <c r="P622" s="291"/>
      <c r="Q622" s="291"/>
      <c r="R622" s="291"/>
      <c r="S622" s="291"/>
      <c r="T622" s="291"/>
      <c r="U622" s="291"/>
      <c r="V622" s="291"/>
      <c r="W622" s="291"/>
      <c r="X622" s="291"/>
      <c r="Y622" s="412"/>
      <c r="Z622" s="421"/>
      <c r="AA622" s="421"/>
      <c r="AB622" s="421"/>
      <c r="AC622" s="421"/>
      <c r="AD622" s="421"/>
      <c r="AE622" s="421"/>
      <c r="AF622" s="421"/>
      <c r="AG622" s="421"/>
      <c r="AH622" s="421"/>
      <c r="AI622" s="421"/>
      <c r="AJ622" s="421"/>
      <c r="AK622" s="421"/>
      <c r="AL622" s="421"/>
      <c r="AM622" s="306"/>
    </row>
    <row r="623" spans="1:39" ht="45" outlineLevel="1">
      <c r="A623" s="532">
        <v>12</v>
      </c>
      <c r="B623" s="428" t="s">
        <v>105</v>
      </c>
      <c r="C623" s="291" t="s">
        <v>25</v>
      </c>
      <c r="D623" s="295"/>
      <c r="E623" s="295"/>
      <c r="F623" s="295"/>
      <c r="G623" s="295"/>
      <c r="H623" s="295"/>
      <c r="I623" s="295"/>
      <c r="J623" s="295"/>
      <c r="K623" s="295"/>
      <c r="L623" s="295"/>
      <c r="M623" s="295"/>
      <c r="N623" s="295">
        <v>12</v>
      </c>
      <c r="O623" s="295"/>
      <c r="P623" s="295"/>
      <c r="Q623" s="295"/>
      <c r="R623" s="295"/>
      <c r="S623" s="295"/>
      <c r="T623" s="295"/>
      <c r="U623" s="295"/>
      <c r="V623" s="295"/>
      <c r="W623" s="295"/>
      <c r="X623" s="295"/>
      <c r="Y623" s="410"/>
      <c r="Z623" s="410"/>
      <c r="AA623" s="410"/>
      <c r="AB623" s="410"/>
      <c r="AC623" s="410"/>
      <c r="AD623" s="410"/>
      <c r="AE623" s="410"/>
      <c r="AF623" s="415"/>
      <c r="AG623" s="415"/>
      <c r="AH623" s="415"/>
      <c r="AI623" s="415"/>
      <c r="AJ623" s="415"/>
      <c r="AK623" s="415"/>
      <c r="AL623" s="415"/>
      <c r="AM623" s="296">
        <f>SUM(Y623:AL623)</f>
        <v>0</v>
      </c>
    </row>
    <row r="624" spans="1:39" outlineLevel="1">
      <c r="A624" s="532"/>
      <c r="B624" s="294" t="s">
        <v>310</v>
      </c>
      <c r="C624" s="291" t="s">
        <v>163</v>
      </c>
      <c r="D624" s="295"/>
      <c r="E624" s="295"/>
      <c r="F624" s="295"/>
      <c r="G624" s="295"/>
      <c r="H624" s="295"/>
      <c r="I624" s="295"/>
      <c r="J624" s="295"/>
      <c r="K624" s="295"/>
      <c r="L624" s="295"/>
      <c r="M624" s="295"/>
      <c r="N624" s="295">
        <f>N623</f>
        <v>12</v>
      </c>
      <c r="O624" s="295"/>
      <c r="P624" s="295"/>
      <c r="Q624" s="295"/>
      <c r="R624" s="295"/>
      <c r="S624" s="295"/>
      <c r="T624" s="295"/>
      <c r="U624" s="295"/>
      <c r="V624" s="295"/>
      <c r="W624" s="295"/>
      <c r="X624" s="295"/>
      <c r="Y624" s="411">
        <f>Y623</f>
        <v>0</v>
      </c>
      <c r="Z624" s="411">
        <f t="shared" ref="Z624" si="1853">Z623</f>
        <v>0</v>
      </c>
      <c r="AA624" s="411">
        <f t="shared" ref="AA624" si="1854">AA623</f>
        <v>0</v>
      </c>
      <c r="AB624" s="411">
        <f t="shared" ref="AB624" si="1855">AB623</f>
        <v>0</v>
      </c>
      <c r="AC624" s="411">
        <f t="shared" ref="AC624" si="1856">AC623</f>
        <v>0</v>
      </c>
      <c r="AD624" s="411">
        <f t="shared" ref="AD624" si="1857">AD623</f>
        <v>0</v>
      </c>
      <c r="AE624" s="411">
        <f t="shared" ref="AE624" si="1858">AE623</f>
        <v>0</v>
      </c>
      <c r="AF624" s="411">
        <f t="shared" ref="AF624" si="1859">AF623</f>
        <v>0</v>
      </c>
      <c r="AG624" s="411">
        <f t="shared" ref="AG624" si="1860">AG623</f>
        <v>0</v>
      </c>
      <c r="AH624" s="411">
        <f t="shared" ref="AH624" si="1861">AH623</f>
        <v>0</v>
      </c>
      <c r="AI624" s="411">
        <f t="shared" ref="AI624" si="1862">AI623</f>
        <v>0</v>
      </c>
      <c r="AJ624" s="411">
        <f t="shared" ref="AJ624" si="1863">AJ623</f>
        <v>0</v>
      </c>
      <c r="AK624" s="411">
        <f t="shared" ref="AK624" si="1864">AK623</f>
        <v>0</v>
      </c>
      <c r="AL624" s="411">
        <f t="shared" ref="AL624" si="1865">AL623</f>
        <v>0</v>
      </c>
      <c r="AM624" s="297"/>
    </row>
    <row r="625" spans="1:40" outlineLevel="1">
      <c r="A625" s="532"/>
      <c r="B625" s="315"/>
      <c r="C625" s="305"/>
      <c r="D625" s="291"/>
      <c r="E625" s="291"/>
      <c r="F625" s="291"/>
      <c r="G625" s="291"/>
      <c r="H625" s="291"/>
      <c r="I625" s="291"/>
      <c r="J625" s="291"/>
      <c r="K625" s="291"/>
      <c r="L625" s="291"/>
      <c r="M625" s="291"/>
      <c r="N625" s="291"/>
      <c r="O625" s="291"/>
      <c r="P625" s="291"/>
      <c r="Q625" s="291"/>
      <c r="R625" s="291"/>
      <c r="S625" s="291"/>
      <c r="T625" s="291"/>
      <c r="U625" s="291"/>
      <c r="V625" s="291"/>
      <c r="W625" s="291"/>
      <c r="X625" s="291"/>
      <c r="Y625" s="422"/>
      <c r="Z625" s="422"/>
      <c r="AA625" s="412"/>
      <c r="AB625" s="412"/>
      <c r="AC625" s="412"/>
      <c r="AD625" s="412"/>
      <c r="AE625" s="412"/>
      <c r="AF625" s="412"/>
      <c r="AG625" s="412"/>
      <c r="AH625" s="412"/>
      <c r="AI625" s="412"/>
      <c r="AJ625" s="412"/>
      <c r="AK625" s="412"/>
      <c r="AL625" s="412"/>
      <c r="AM625" s="306"/>
    </row>
    <row r="626" spans="1:40" ht="30" outlineLevel="1">
      <c r="A626" s="532">
        <v>13</v>
      </c>
      <c r="B626" s="428" t="s">
        <v>106</v>
      </c>
      <c r="C626" s="291" t="s">
        <v>25</v>
      </c>
      <c r="D626" s="295"/>
      <c r="E626" s="295"/>
      <c r="F626" s="295"/>
      <c r="G626" s="295"/>
      <c r="H626" s="295"/>
      <c r="I626" s="295"/>
      <c r="J626" s="295"/>
      <c r="K626" s="295"/>
      <c r="L626" s="295"/>
      <c r="M626" s="295"/>
      <c r="N626" s="295">
        <v>12</v>
      </c>
      <c r="O626" s="295"/>
      <c r="P626" s="295"/>
      <c r="Q626" s="295"/>
      <c r="R626" s="295"/>
      <c r="S626" s="295"/>
      <c r="T626" s="295"/>
      <c r="U626" s="295"/>
      <c r="V626" s="295"/>
      <c r="W626" s="295"/>
      <c r="X626" s="295"/>
      <c r="Y626" s="410"/>
      <c r="Z626" s="410"/>
      <c r="AA626" s="410"/>
      <c r="AB626" s="410"/>
      <c r="AC626" s="410"/>
      <c r="AD626" s="410"/>
      <c r="AE626" s="410"/>
      <c r="AF626" s="415"/>
      <c r="AG626" s="415"/>
      <c r="AH626" s="415"/>
      <c r="AI626" s="415"/>
      <c r="AJ626" s="415"/>
      <c r="AK626" s="415"/>
      <c r="AL626" s="415"/>
      <c r="AM626" s="296">
        <f>SUM(Y626:AL626)</f>
        <v>0</v>
      </c>
    </row>
    <row r="627" spans="1:40" outlineLevel="1">
      <c r="A627" s="532"/>
      <c r="B627" s="294" t="s">
        <v>310</v>
      </c>
      <c r="C627" s="291" t="s">
        <v>163</v>
      </c>
      <c r="D627" s="295"/>
      <c r="E627" s="295"/>
      <c r="F627" s="295"/>
      <c r="G627" s="295"/>
      <c r="H627" s="295"/>
      <c r="I627" s="295"/>
      <c r="J627" s="295"/>
      <c r="K627" s="295"/>
      <c r="L627" s="295"/>
      <c r="M627" s="295"/>
      <c r="N627" s="295">
        <f>N626</f>
        <v>12</v>
      </c>
      <c r="O627" s="295"/>
      <c r="P627" s="295"/>
      <c r="Q627" s="295"/>
      <c r="R627" s="295"/>
      <c r="S627" s="295"/>
      <c r="T627" s="295"/>
      <c r="U627" s="295"/>
      <c r="V627" s="295"/>
      <c r="W627" s="295"/>
      <c r="X627" s="295"/>
      <c r="Y627" s="411">
        <f>Y626</f>
        <v>0</v>
      </c>
      <c r="Z627" s="411">
        <f t="shared" ref="Z627" si="1866">Z626</f>
        <v>0</v>
      </c>
      <c r="AA627" s="411">
        <f t="shared" ref="AA627" si="1867">AA626</f>
        <v>0</v>
      </c>
      <c r="AB627" s="411">
        <f t="shared" ref="AB627" si="1868">AB626</f>
        <v>0</v>
      </c>
      <c r="AC627" s="411">
        <f t="shared" ref="AC627" si="1869">AC626</f>
        <v>0</v>
      </c>
      <c r="AD627" s="411">
        <f t="shared" ref="AD627" si="1870">AD626</f>
        <v>0</v>
      </c>
      <c r="AE627" s="411">
        <f t="shared" ref="AE627" si="1871">AE626</f>
        <v>0</v>
      </c>
      <c r="AF627" s="411">
        <f t="shared" ref="AF627" si="1872">AF626</f>
        <v>0</v>
      </c>
      <c r="AG627" s="411">
        <f t="shared" ref="AG627" si="1873">AG626</f>
        <v>0</v>
      </c>
      <c r="AH627" s="411">
        <f t="shared" ref="AH627" si="1874">AH626</f>
        <v>0</v>
      </c>
      <c r="AI627" s="411">
        <f t="shared" ref="AI627" si="1875">AI626</f>
        <v>0</v>
      </c>
      <c r="AJ627" s="411">
        <f t="shared" ref="AJ627" si="1876">AJ626</f>
        <v>0</v>
      </c>
      <c r="AK627" s="411">
        <f t="shared" ref="AK627" si="1877">AK626</f>
        <v>0</v>
      </c>
      <c r="AL627" s="411">
        <f t="shared" ref="AL627" si="1878">AL626</f>
        <v>0</v>
      </c>
      <c r="AM627" s="306"/>
    </row>
    <row r="628" spans="1:40" outlineLevel="1">
      <c r="A628" s="532"/>
      <c r="B628" s="315"/>
      <c r="C628" s="305"/>
      <c r="D628" s="291"/>
      <c r="E628" s="291"/>
      <c r="F628" s="291"/>
      <c r="G628" s="291"/>
      <c r="H628" s="291"/>
      <c r="I628" s="291"/>
      <c r="J628" s="291"/>
      <c r="K628" s="291"/>
      <c r="L628" s="291"/>
      <c r="M628" s="291"/>
      <c r="N628" s="291"/>
      <c r="O628" s="291"/>
      <c r="P628" s="291"/>
      <c r="Q628" s="291"/>
      <c r="R628" s="291"/>
      <c r="S628" s="291"/>
      <c r="T628" s="291"/>
      <c r="U628" s="291"/>
      <c r="V628" s="291"/>
      <c r="W628" s="291"/>
      <c r="X628" s="291"/>
      <c r="Y628" s="412"/>
      <c r="Z628" s="412"/>
      <c r="AA628" s="412"/>
      <c r="AB628" s="412"/>
      <c r="AC628" s="412"/>
      <c r="AD628" s="412"/>
      <c r="AE628" s="412"/>
      <c r="AF628" s="412"/>
      <c r="AG628" s="412"/>
      <c r="AH628" s="412"/>
      <c r="AI628" s="412"/>
      <c r="AJ628" s="412"/>
      <c r="AK628" s="412"/>
      <c r="AL628" s="412"/>
      <c r="AM628" s="306"/>
    </row>
    <row r="629" spans="1:40" ht="15.75" outlineLevel="1">
      <c r="A629" s="532"/>
      <c r="B629" s="288" t="s">
        <v>107</v>
      </c>
      <c r="C629" s="289"/>
      <c r="D629" s="290"/>
      <c r="E629" s="290"/>
      <c r="F629" s="290"/>
      <c r="G629" s="290"/>
      <c r="H629" s="290"/>
      <c r="I629" s="290"/>
      <c r="J629" s="290"/>
      <c r="K629" s="290"/>
      <c r="L629" s="290"/>
      <c r="M629" s="290"/>
      <c r="N629" s="290"/>
      <c r="O629" s="290"/>
      <c r="P629" s="290"/>
      <c r="Q629" s="290"/>
      <c r="R629" s="290"/>
      <c r="S629" s="290"/>
      <c r="T629" s="290"/>
      <c r="U629" s="290"/>
      <c r="V629" s="290"/>
      <c r="W629" s="290"/>
      <c r="X629" s="290"/>
      <c r="Y629" s="414"/>
      <c r="Z629" s="414"/>
      <c r="AA629" s="414"/>
      <c r="AB629" s="414"/>
      <c r="AC629" s="414"/>
      <c r="AD629" s="414"/>
      <c r="AE629" s="414"/>
      <c r="AF629" s="414"/>
      <c r="AG629" s="414"/>
      <c r="AH629" s="414"/>
      <c r="AI629" s="414"/>
      <c r="AJ629" s="414"/>
      <c r="AK629" s="414"/>
      <c r="AL629" s="414"/>
      <c r="AM629" s="292"/>
    </row>
    <row r="630" spans="1:40" outlineLevel="1">
      <c r="A630" s="532">
        <v>14</v>
      </c>
      <c r="B630" s="315" t="s">
        <v>108</v>
      </c>
      <c r="C630" s="291" t="s">
        <v>25</v>
      </c>
      <c r="D630" s="295"/>
      <c r="E630" s="295"/>
      <c r="F630" s="295"/>
      <c r="G630" s="295"/>
      <c r="H630" s="295"/>
      <c r="I630" s="295"/>
      <c r="J630" s="295"/>
      <c r="K630" s="295"/>
      <c r="L630" s="295"/>
      <c r="M630" s="295"/>
      <c r="N630" s="295">
        <v>12</v>
      </c>
      <c r="O630" s="295"/>
      <c r="P630" s="295"/>
      <c r="Q630" s="295"/>
      <c r="R630" s="295"/>
      <c r="S630" s="295"/>
      <c r="T630" s="295"/>
      <c r="U630" s="295"/>
      <c r="V630" s="295"/>
      <c r="W630" s="295"/>
      <c r="X630" s="295"/>
      <c r="Y630" s="410"/>
      <c r="Z630" s="410"/>
      <c r="AA630" s="410"/>
      <c r="AB630" s="410"/>
      <c r="AC630" s="410"/>
      <c r="AD630" s="410"/>
      <c r="AE630" s="410"/>
      <c r="AF630" s="410"/>
      <c r="AG630" s="410"/>
      <c r="AH630" s="410"/>
      <c r="AI630" s="410"/>
      <c r="AJ630" s="410"/>
      <c r="AK630" s="410"/>
      <c r="AL630" s="410"/>
      <c r="AM630" s="296">
        <f>SUM(Y630:AL630)</f>
        <v>0</v>
      </c>
    </row>
    <row r="631" spans="1:40" outlineLevel="1">
      <c r="A631" s="532"/>
      <c r="B631" s="294" t="s">
        <v>310</v>
      </c>
      <c r="C631" s="291" t="s">
        <v>163</v>
      </c>
      <c r="D631" s="295"/>
      <c r="E631" s="295"/>
      <c r="F631" s="295"/>
      <c r="G631" s="295"/>
      <c r="H631" s="295"/>
      <c r="I631" s="295"/>
      <c r="J631" s="295"/>
      <c r="K631" s="295"/>
      <c r="L631" s="295"/>
      <c r="M631" s="295"/>
      <c r="N631" s="295">
        <f>N630</f>
        <v>12</v>
      </c>
      <c r="O631" s="295"/>
      <c r="P631" s="295"/>
      <c r="Q631" s="295"/>
      <c r="R631" s="295"/>
      <c r="S631" s="295"/>
      <c r="T631" s="295"/>
      <c r="U631" s="295"/>
      <c r="V631" s="295"/>
      <c r="W631" s="295"/>
      <c r="X631" s="295"/>
      <c r="Y631" s="411">
        <f>Y630</f>
        <v>0</v>
      </c>
      <c r="Z631" s="411">
        <f t="shared" ref="Z631" si="1879">Z630</f>
        <v>0</v>
      </c>
      <c r="AA631" s="411">
        <f t="shared" ref="AA631" si="1880">AA630</f>
        <v>0</v>
      </c>
      <c r="AB631" s="411">
        <f t="shared" ref="AB631" si="1881">AB630</f>
        <v>0</v>
      </c>
      <c r="AC631" s="411">
        <f t="shared" ref="AC631" si="1882">AC630</f>
        <v>0</v>
      </c>
      <c r="AD631" s="411">
        <f t="shared" ref="AD631" si="1883">AD630</f>
        <v>0</v>
      </c>
      <c r="AE631" s="411">
        <f t="shared" ref="AE631" si="1884">AE630</f>
        <v>0</v>
      </c>
      <c r="AF631" s="411">
        <f t="shared" ref="AF631" si="1885">AF630</f>
        <v>0</v>
      </c>
      <c r="AG631" s="411">
        <f t="shared" ref="AG631" si="1886">AG630</f>
        <v>0</v>
      </c>
      <c r="AH631" s="411">
        <f t="shared" ref="AH631" si="1887">AH630</f>
        <v>0</v>
      </c>
      <c r="AI631" s="411">
        <f t="shared" ref="AI631" si="1888">AI630</f>
        <v>0</v>
      </c>
      <c r="AJ631" s="411">
        <f t="shared" ref="AJ631" si="1889">AJ630</f>
        <v>0</v>
      </c>
      <c r="AK631" s="411">
        <f t="shared" ref="AK631" si="1890">AK630</f>
        <v>0</v>
      </c>
      <c r="AL631" s="411">
        <f t="shared" ref="AL631" si="1891">AL630</f>
        <v>0</v>
      </c>
      <c r="AM631" s="516"/>
      <c r="AN631" s="630"/>
    </row>
    <row r="632" spans="1:40" outlineLevel="1">
      <c r="A632" s="532"/>
      <c r="B632" s="315"/>
      <c r="C632" s="305"/>
      <c r="D632" s="291"/>
      <c r="E632" s="291"/>
      <c r="F632" s="291"/>
      <c r="G632" s="291"/>
      <c r="H632" s="291"/>
      <c r="I632" s="291"/>
      <c r="J632" s="291"/>
      <c r="K632" s="291"/>
      <c r="L632" s="291"/>
      <c r="M632" s="291"/>
      <c r="N632" s="468"/>
      <c r="O632" s="291"/>
      <c r="P632" s="291"/>
      <c r="Q632" s="291"/>
      <c r="R632" s="291"/>
      <c r="S632" s="291"/>
      <c r="T632" s="291"/>
      <c r="U632" s="291"/>
      <c r="V632" s="291"/>
      <c r="W632" s="291"/>
      <c r="X632" s="291"/>
      <c r="Y632" s="412"/>
      <c r="Z632" s="412"/>
      <c r="AA632" s="412"/>
      <c r="AB632" s="412"/>
      <c r="AC632" s="412"/>
      <c r="AD632" s="412"/>
      <c r="AE632" s="412"/>
      <c r="AF632" s="412"/>
      <c r="AG632" s="412"/>
      <c r="AH632" s="412"/>
      <c r="AI632" s="412"/>
      <c r="AJ632" s="412"/>
      <c r="AK632" s="412"/>
      <c r="AL632" s="412"/>
      <c r="AM632" s="301"/>
      <c r="AN632" s="630"/>
    </row>
    <row r="633" spans="1:40" s="309" customFormat="1" ht="15.75" outlineLevel="1">
      <c r="A633" s="532"/>
      <c r="B633" s="288" t="s">
        <v>490</v>
      </c>
      <c r="C633" s="291"/>
      <c r="D633" s="291"/>
      <c r="E633" s="291"/>
      <c r="F633" s="291"/>
      <c r="G633" s="291"/>
      <c r="H633" s="291"/>
      <c r="I633" s="291"/>
      <c r="J633" s="291"/>
      <c r="K633" s="291"/>
      <c r="L633" s="291"/>
      <c r="M633" s="291"/>
      <c r="N633" s="291"/>
      <c r="O633" s="291"/>
      <c r="P633" s="291"/>
      <c r="Q633" s="291"/>
      <c r="R633" s="291"/>
      <c r="S633" s="291"/>
      <c r="T633" s="291"/>
      <c r="U633" s="291"/>
      <c r="V633" s="291"/>
      <c r="W633" s="291"/>
      <c r="X633" s="291"/>
      <c r="Y633" s="412"/>
      <c r="Z633" s="412"/>
      <c r="AA633" s="412"/>
      <c r="AB633" s="412"/>
      <c r="AC633" s="412"/>
      <c r="AD633" s="412"/>
      <c r="AE633" s="416"/>
      <c r="AF633" s="416"/>
      <c r="AG633" s="416"/>
      <c r="AH633" s="416"/>
      <c r="AI633" s="416"/>
      <c r="AJ633" s="416"/>
      <c r="AK633" s="416"/>
      <c r="AL633" s="416"/>
      <c r="AM633" s="517"/>
      <c r="AN633" s="631"/>
    </row>
    <row r="634" spans="1:40" outlineLevel="1">
      <c r="A634" s="532">
        <v>15</v>
      </c>
      <c r="B634" s="294" t="s">
        <v>495</v>
      </c>
      <c r="C634" s="291" t="s">
        <v>25</v>
      </c>
      <c r="D634" s="295"/>
      <c r="E634" s="295"/>
      <c r="F634" s="295"/>
      <c r="G634" s="295"/>
      <c r="H634" s="295"/>
      <c r="I634" s="295"/>
      <c r="J634" s="295"/>
      <c r="K634" s="295"/>
      <c r="L634" s="295"/>
      <c r="M634" s="295"/>
      <c r="N634" s="295">
        <v>0</v>
      </c>
      <c r="O634" s="295"/>
      <c r="P634" s="295"/>
      <c r="Q634" s="295"/>
      <c r="R634" s="295"/>
      <c r="S634" s="295"/>
      <c r="T634" s="295"/>
      <c r="U634" s="295"/>
      <c r="V634" s="295"/>
      <c r="W634" s="295"/>
      <c r="X634" s="295"/>
      <c r="Y634" s="410"/>
      <c r="Z634" s="410"/>
      <c r="AA634" s="410"/>
      <c r="AB634" s="410"/>
      <c r="AC634" s="410"/>
      <c r="AD634" s="410"/>
      <c r="AE634" s="410"/>
      <c r="AF634" s="410"/>
      <c r="AG634" s="410"/>
      <c r="AH634" s="410"/>
      <c r="AI634" s="410"/>
      <c r="AJ634" s="410"/>
      <c r="AK634" s="410"/>
      <c r="AL634" s="410"/>
      <c r="AM634" s="296">
        <f>SUM(Y634:AL634)</f>
        <v>0</v>
      </c>
    </row>
    <row r="635" spans="1:40" outlineLevel="1">
      <c r="A635" s="532"/>
      <c r="B635" s="294" t="s">
        <v>310</v>
      </c>
      <c r="C635" s="291" t="s">
        <v>163</v>
      </c>
      <c r="D635" s="295"/>
      <c r="E635" s="295"/>
      <c r="F635" s="295"/>
      <c r="G635" s="295"/>
      <c r="H635" s="295"/>
      <c r="I635" s="295"/>
      <c r="J635" s="295"/>
      <c r="K635" s="295"/>
      <c r="L635" s="295"/>
      <c r="M635" s="295"/>
      <c r="N635" s="295">
        <f>N634</f>
        <v>0</v>
      </c>
      <c r="O635" s="295"/>
      <c r="P635" s="295"/>
      <c r="Q635" s="295"/>
      <c r="R635" s="295"/>
      <c r="S635" s="295"/>
      <c r="T635" s="295"/>
      <c r="U635" s="295"/>
      <c r="V635" s="295"/>
      <c r="W635" s="295"/>
      <c r="X635" s="295"/>
      <c r="Y635" s="411">
        <f>Y634</f>
        <v>0</v>
      </c>
      <c r="Z635" s="411">
        <f t="shared" ref="Z635:AL635" si="1892">Z634</f>
        <v>0</v>
      </c>
      <c r="AA635" s="411">
        <f t="shared" si="1892"/>
        <v>0</v>
      </c>
      <c r="AB635" s="411">
        <f t="shared" si="1892"/>
        <v>0</v>
      </c>
      <c r="AC635" s="411">
        <f t="shared" si="1892"/>
        <v>0</v>
      </c>
      <c r="AD635" s="411">
        <f t="shared" si="1892"/>
        <v>0</v>
      </c>
      <c r="AE635" s="411">
        <f t="shared" si="1892"/>
        <v>0</v>
      </c>
      <c r="AF635" s="411">
        <f t="shared" si="1892"/>
        <v>0</v>
      </c>
      <c r="AG635" s="411">
        <f t="shared" si="1892"/>
        <v>0</v>
      </c>
      <c r="AH635" s="411">
        <f t="shared" si="1892"/>
        <v>0</v>
      </c>
      <c r="AI635" s="411">
        <f t="shared" si="1892"/>
        <v>0</v>
      </c>
      <c r="AJ635" s="411">
        <f t="shared" si="1892"/>
        <v>0</v>
      </c>
      <c r="AK635" s="411">
        <f t="shared" si="1892"/>
        <v>0</v>
      </c>
      <c r="AL635" s="411">
        <f t="shared" si="1892"/>
        <v>0</v>
      </c>
      <c r="AM635" s="297"/>
    </row>
    <row r="636" spans="1:40" outlineLevel="1">
      <c r="A636" s="532"/>
      <c r="B636" s="315"/>
      <c r="C636" s="305"/>
      <c r="D636" s="291"/>
      <c r="E636" s="291"/>
      <c r="F636" s="291"/>
      <c r="G636" s="291"/>
      <c r="H636" s="291"/>
      <c r="I636" s="291"/>
      <c r="J636" s="291"/>
      <c r="K636" s="291"/>
      <c r="L636" s="291"/>
      <c r="M636" s="291"/>
      <c r="N636" s="291"/>
      <c r="O636" s="291"/>
      <c r="P636" s="291"/>
      <c r="Q636" s="291"/>
      <c r="R636" s="291"/>
      <c r="S636" s="291"/>
      <c r="T636" s="291"/>
      <c r="U636" s="291"/>
      <c r="V636" s="291"/>
      <c r="W636" s="291"/>
      <c r="X636" s="291"/>
      <c r="Y636" s="412"/>
      <c r="Z636" s="412"/>
      <c r="AA636" s="412"/>
      <c r="AB636" s="412"/>
      <c r="AC636" s="412"/>
      <c r="AD636" s="412"/>
      <c r="AE636" s="412"/>
      <c r="AF636" s="412"/>
      <c r="AG636" s="412"/>
      <c r="AH636" s="412"/>
      <c r="AI636" s="412"/>
      <c r="AJ636" s="412"/>
      <c r="AK636" s="412"/>
      <c r="AL636" s="412"/>
      <c r="AM636" s="306"/>
    </row>
    <row r="637" spans="1:40" s="283" customFormat="1" outlineLevel="1">
      <c r="A637" s="532">
        <v>16</v>
      </c>
      <c r="B637" s="324" t="s">
        <v>491</v>
      </c>
      <c r="C637" s="291" t="s">
        <v>25</v>
      </c>
      <c r="D637" s="295"/>
      <c r="E637" s="295"/>
      <c r="F637" s="295"/>
      <c r="G637" s="295"/>
      <c r="H637" s="295"/>
      <c r="I637" s="295"/>
      <c r="J637" s="295"/>
      <c r="K637" s="295"/>
      <c r="L637" s="295"/>
      <c r="M637" s="295"/>
      <c r="N637" s="295">
        <v>0</v>
      </c>
      <c r="O637" s="295"/>
      <c r="P637" s="295"/>
      <c r="Q637" s="295"/>
      <c r="R637" s="295"/>
      <c r="S637" s="295"/>
      <c r="T637" s="295"/>
      <c r="U637" s="295"/>
      <c r="V637" s="295"/>
      <c r="W637" s="295"/>
      <c r="X637" s="295"/>
      <c r="Y637" s="410"/>
      <c r="Z637" s="410"/>
      <c r="AA637" s="410"/>
      <c r="AB637" s="410"/>
      <c r="AC637" s="410"/>
      <c r="AD637" s="410"/>
      <c r="AE637" s="410"/>
      <c r="AF637" s="410"/>
      <c r="AG637" s="410"/>
      <c r="AH637" s="410"/>
      <c r="AI637" s="410"/>
      <c r="AJ637" s="410"/>
      <c r="AK637" s="410"/>
      <c r="AL637" s="410"/>
      <c r="AM637" s="296">
        <f>SUM(Y637:AL637)</f>
        <v>0</v>
      </c>
    </row>
    <row r="638" spans="1:40" s="283" customFormat="1" outlineLevel="1">
      <c r="A638" s="532"/>
      <c r="B638" s="294" t="s">
        <v>310</v>
      </c>
      <c r="C638" s="291" t="s">
        <v>163</v>
      </c>
      <c r="D638" s="295"/>
      <c r="E638" s="295"/>
      <c r="F638" s="295"/>
      <c r="G638" s="295"/>
      <c r="H638" s="295"/>
      <c r="I638" s="295"/>
      <c r="J638" s="295"/>
      <c r="K638" s="295"/>
      <c r="L638" s="295"/>
      <c r="M638" s="295"/>
      <c r="N638" s="295">
        <f>N637</f>
        <v>0</v>
      </c>
      <c r="O638" s="295"/>
      <c r="P638" s="295"/>
      <c r="Q638" s="295"/>
      <c r="R638" s="295"/>
      <c r="S638" s="295"/>
      <c r="T638" s="295"/>
      <c r="U638" s="295"/>
      <c r="V638" s="295"/>
      <c r="W638" s="295"/>
      <c r="X638" s="295"/>
      <c r="Y638" s="411">
        <f>Y637</f>
        <v>0</v>
      </c>
      <c r="Z638" s="411">
        <f t="shared" ref="Z638:AL638" si="1893">Z637</f>
        <v>0</v>
      </c>
      <c r="AA638" s="411">
        <f t="shared" si="1893"/>
        <v>0</v>
      </c>
      <c r="AB638" s="411">
        <f t="shared" si="1893"/>
        <v>0</v>
      </c>
      <c r="AC638" s="411">
        <f t="shared" si="1893"/>
        <v>0</v>
      </c>
      <c r="AD638" s="411">
        <f t="shared" si="1893"/>
        <v>0</v>
      </c>
      <c r="AE638" s="411">
        <f t="shared" si="1893"/>
        <v>0</v>
      </c>
      <c r="AF638" s="411">
        <f t="shared" si="1893"/>
        <v>0</v>
      </c>
      <c r="AG638" s="411">
        <f t="shared" si="1893"/>
        <v>0</v>
      </c>
      <c r="AH638" s="411">
        <f t="shared" si="1893"/>
        <v>0</v>
      </c>
      <c r="AI638" s="411">
        <f t="shared" si="1893"/>
        <v>0</v>
      </c>
      <c r="AJ638" s="411">
        <f t="shared" si="1893"/>
        <v>0</v>
      </c>
      <c r="AK638" s="411">
        <f t="shared" si="1893"/>
        <v>0</v>
      </c>
      <c r="AL638" s="411">
        <f t="shared" si="1893"/>
        <v>0</v>
      </c>
      <c r="AM638" s="297"/>
    </row>
    <row r="639" spans="1:40" s="283" customFormat="1" outlineLevel="1">
      <c r="A639" s="532"/>
      <c r="B639" s="324"/>
      <c r="C639" s="291"/>
      <c r="D639" s="291"/>
      <c r="E639" s="291"/>
      <c r="F639" s="291"/>
      <c r="G639" s="291"/>
      <c r="H639" s="291"/>
      <c r="I639" s="291"/>
      <c r="J639" s="291"/>
      <c r="K639" s="291"/>
      <c r="L639" s="291"/>
      <c r="M639" s="291"/>
      <c r="N639" s="291"/>
      <c r="O639" s="291"/>
      <c r="P639" s="291"/>
      <c r="Q639" s="291"/>
      <c r="R639" s="291"/>
      <c r="S639" s="291"/>
      <c r="T639" s="291"/>
      <c r="U639" s="291"/>
      <c r="V639" s="291"/>
      <c r="W639" s="291"/>
      <c r="X639" s="291"/>
      <c r="Y639" s="412"/>
      <c r="Z639" s="412"/>
      <c r="AA639" s="412"/>
      <c r="AB639" s="412"/>
      <c r="AC639" s="412"/>
      <c r="AD639" s="412"/>
      <c r="AE639" s="416"/>
      <c r="AF639" s="416"/>
      <c r="AG639" s="416"/>
      <c r="AH639" s="416"/>
      <c r="AI639" s="416"/>
      <c r="AJ639" s="416"/>
      <c r="AK639" s="416"/>
      <c r="AL639" s="416"/>
      <c r="AM639" s="313"/>
    </row>
    <row r="640" spans="1:40" ht="15.75" outlineLevel="1">
      <c r="A640" s="532"/>
      <c r="B640" s="519" t="s">
        <v>496</v>
      </c>
      <c r="C640" s="320"/>
      <c r="D640" s="290"/>
      <c r="E640" s="290"/>
      <c r="F640" s="290"/>
      <c r="G640" s="290"/>
      <c r="H640" s="290"/>
      <c r="I640" s="290"/>
      <c r="J640" s="290"/>
      <c r="K640" s="290"/>
      <c r="L640" s="290"/>
      <c r="M640" s="290"/>
      <c r="N640" s="290"/>
      <c r="O640" s="290"/>
      <c r="P640" s="290"/>
      <c r="Q640" s="290"/>
      <c r="R640" s="290"/>
      <c r="S640" s="290"/>
      <c r="T640" s="290"/>
      <c r="U640" s="290"/>
      <c r="V640" s="290"/>
      <c r="W640" s="290"/>
      <c r="X640" s="290"/>
      <c r="Y640" s="414"/>
      <c r="Z640" s="414"/>
      <c r="AA640" s="414"/>
      <c r="AB640" s="414"/>
      <c r="AC640" s="414"/>
      <c r="AD640" s="414"/>
      <c r="AE640" s="414"/>
      <c r="AF640" s="414"/>
      <c r="AG640" s="414"/>
      <c r="AH640" s="414"/>
      <c r="AI640" s="414"/>
      <c r="AJ640" s="414"/>
      <c r="AK640" s="414"/>
      <c r="AL640" s="414"/>
      <c r="AM640" s="292"/>
    </row>
    <row r="641" spans="1:39" outlineLevel="1">
      <c r="A641" s="532">
        <v>17</v>
      </c>
      <c r="B641" s="428" t="s">
        <v>112</v>
      </c>
      <c r="C641" s="291" t="s">
        <v>25</v>
      </c>
      <c r="D641" s="295"/>
      <c r="E641" s="295"/>
      <c r="F641" s="295"/>
      <c r="G641" s="295"/>
      <c r="H641" s="295"/>
      <c r="I641" s="295"/>
      <c r="J641" s="295"/>
      <c r="K641" s="295"/>
      <c r="L641" s="295"/>
      <c r="M641" s="295"/>
      <c r="N641" s="295">
        <v>12</v>
      </c>
      <c r="O641" s="295"/>
      <c r="P641" s="295"/>
      <c r="Q641" s="295"/>
      <c r="R641" s="295"/>
      <c r="S641" s="295"/>
      <c r="T641" s="295"/>
      <c r="U641" s="295"/>
      <c r="V641" s="295"/>
      <c r="W641" s="295"/>
      <c r="X641" s="295"/>
      <c r="Y641" s="426"/>
      <c r="Z641" s="410"/>
      <c r="AA641" s="410"/>
      <c r="AB641" s="410"/>
      <c r="AC641" s="410"/>
      <c r="AD641" s="410"/>
      <c r="AE641" s="410"/>
      <c r="AF641" s="415"/>
      <c r="AG641" s="415"/>
      <c r="AH641" s="415"/>
      <c r="AI641" s="415"/>
      <c r="AJ641" s="415"/>
      <c r="AK641" s="415"/>
      <c r="AL641" s="415"/>
      <c r="AM641" s="296">
        <f>SUM(Y641:AL641)</f>
        <v>0</v>
      </c>
    </row>
    <row r="642" spans="1:39" outlineLevel="1">
      <c r="A642" s="532"/>
      <c r="B642" s="294" t="s">
        <v>310</v>
      </c>
      <c r="C642" s="291" t="s">
        <v>163</v>
      </c>
      <c r="D642" s="295"/>
      <c r="E642" s="295"/>
      <c r="F642" s="295"/>
      <c r="G642" s="295"/>
      <c r="H642" s="295"/>
      <c r="I642" s="295"/>
      <c r="J642" s="295"/>
      <c r="K642" s="295"/>
      <c r="L642" s="295"/>
      <c r="M642" s="295"/>
      <c r="N642" s="295">
        <f>N641</f>
        <v>12</v>
      </c>
      <c r="O642" s="295"/>
      <c r="P642" s="295"/>
      <c r="Q642" s="295"/>
      <c r="R642" s="295"/>
      <c r="S642" s="295"/>
      <c r="T642" s="295"/>
      <c r="U642" s="295"/>
      <c r="V642" s="295"/>
      <c r="W642" s="295"/>
      <c r="X642" s="295"/>
      <c r="Y642" s="411">
        <f>Y641</f>
        <v>0</v>
      </c>
      <c r="Z642" s="411">
        <f t="shared" ref="Z642:AL642" si="1894">Z641</f>
        <v>0</v>
      </c>
      <c r="AA642" s="411">
        <f t="shared" si="1894"/>
        <v>0</v>
      </c>
      <c r="AB642" s="411">
        <f t="shared" si="1894"/>
        <v>0</v>
      </c>
      <c r="AC642" s="411">
        <f t="shared" si="1894"/>
        <v>0</v>
      </c>
      <c r="AD642" s="411">
        <f t="shared" si="1894"/>
        <v>0</v>
      </c>
      <c r="AE642" s="411">
        <f t="shared" si="1894"/>
        <v>0</v>
      </c>
      <c r="AF642" s="411">
        <f t="shared" si="1894"/>
        <v>0</v>
      </c>
      <c r="AG642" s="411">
        <f t="shared" si="1894"/>
        <v>0</v>
      </c>
      <c r="AH642" s="411">
        <f t="shared" si="1894"/>
        <v>0</v>
      </c>
      <c r="AI642" s="411">
        <f t="shared" si="1894"/>
        <v>0</v>
      </c>
      <c r="AJ642" s="411">
        <f t="shared" si="1894"/>
        <v>0</v>
      </c>
      <c r="AK642" s="411">
        <f t="shared" si="1894"/>
        <v>0</v>
      </c>
      <c r="AL642" s="411">
        <f t="shared" si="1894"/>
        <v>0</v>
      </c>
      <c r="AM642" s="306"/>
    </row>
    <row r="643" spans="1:39" outlineLevel="1">
      <c r="A643" s="532"/>
      <c r="B643" s="294"/>
      <c r="C643" s="291"/>
      <c r="D643" s="291"/>
      <c r="E643" s="291"/>
      <c r="F643" s="291"/>
      <c r="G643" s="291"/>
      <c r="H643" s="291"/>
      <c r="I643" s="291"/>
      <c r="J643" s="291"/>
      <c r="K643" s="291"/>
      <c r="L643" s="291"/>
      <c r="M643" s="291"/>
      <c r="N643" s="291"/>
      <c r="O643" s="291"/>
      <c r="P643" s="291"/>
      <c r="Q643" s="291"/>
      <c r="R643" s="291"/>
      <c r="S643" s="291"/>
      <c r="T643" s="291"/>
      <c r="U643" s="291"/>
      <c r="V643" s="291"/>
      <c r="W643" s="291"/>
      <c r="X643" s="291"/>
      <c r="Y643" s="422"/>
      <c r="Z643" s="425"/>
      <c r="AA643" s="425"/>
      <c r="AB643" s="425"/>
      <c r="AC643" s="425"/>
      <c r="AD643" s="425"/>
      <c r="AE643" s="425"/>
      <c r="AF643" s="425"/>
      <c r="AG643" s="425"/>
      <c r="AH643" s="425"/>
      <c r="AI643" s="425"/>
      <c r="AJ643" s="425"/>
      <c r="AK643" s="425"/>
      <c r="AL643" s="425"/>
      <c r="AM643" s="306"/>
    </row>
    <row r="644" spans="1:39" outlineLevel="1">
      <c r="A644" s="532">
        <v>18</v>
      </c>
      <c r="B644" s="428" t="s">
        <v>109</v>
      </c>
      <c r="C644" s="291" t="s">
        <v>25</v>
      </c>
      <c r="D644" s="295"/>
      <c r="E644" s="295"/>
      <c r="F644" s="295"/>
      <c r="G644" s="295"/>
      <c r="H644" s="295"/>
      <c r="I644" s="295"/>
      <c r="J644" s="295"/>
      <c r="K644" s="295"/>
      <c r="L644" s="295"/>
      <c r="M644" s="295"/>
      <c r="N644" s="295">
        <v>12</v>
      </c>
      <c r="O644" s="295"/>
      <c r="P644" s="295"/>
      <c r="Q644" s="295"/>
      <c r="R644" s="295"/>
      <c r="S644" s="295"/>
      <c r="T644" s="295"/>
      <c r="U644" s="295"/>
      <c r="V644" s="295"/>
      <c r="W644" s="295"/>
      <c r="X644" s="295"/>
      <c r="Y644" s="426"/>
      <c r="Z644" s="410"/>
      <c r="AA644" s="410"/>
      <c r="AB644" s="410"/>
      <c r="AC644" s="410"/>
      <c r="AD644" s="410"/>
      <c r="AE644" s="410"/>
      <c r="AF644" s="415"/>
      <c r="AG644" s="415"/>
      <c r="AH644" s="415"/>
      <c r="AI644" s="415"/>
      <c r="AJ644" s="415"/>
      <c r="AK644" s="415"/>
      <c r="AL644" s="415"/>
      <c r="AM644" s="296">
        <f>SUM(Y644:AL644)</f>
        <v>0</v>
      </c>
    </row>
    <row r="645" spans="1:39" outlineLevel="1">
      <c r="A645" s="532"/>
      <c r="B645" s="294" t="s">
        <v>310</v>
      </c>
      <c r="C645" s="291" t="s">
        <v>163</v>
      </c>
      <c r="D645" s="295"/>
      <c r="E645" s="295"/>
      <c r="F645" s="295"/>
      <c r="G645" s="295"/>
      <c r="H645" s="295"/>
      <c r="I645" s="295"/>
      <c r="J645" s="295"/>
      <c r="K645" s="295"/>
      <c r="L645" s="295"/>
      <c r="M645" s="295"/>
      <c r="N645" s="295">
        <f>N644</f>
        <v>12</v>
      </c>
      <c r="O645" s="295"/>
      <c r="P645" s="295"/>
      <c r="Q645" s="295"/>
      <c r="R645" s="295"/>
      <c r="S645" s="295"/>
      <c r="T645" s="295"/>
      <c r="U645" s="295"/>
      <c r="V645" s="295"/>
      <c r="W645" s="295"/>
      <c r="X645" s="295"/>
      <c r="Y645" s="411">
        <f>Y644</f>
        <v>0</v>
      </c>
      <c r="Z645" s="411">
        <f t="shared" ref="Z645:AL645" si="1895">Z644</f>
        <v>0</v>
      </c>
      <c r="AA645" s="411">
        <f t="shared" si="1895"/>
        <v>0</v>
      </c>
      <c r="AB645" s="411">
        <f t="shared" si="1895"/>
        <v>0</v>
      </c>
      <c r="AC645" s="411">
        <f t="shared" si="1895"/>
        <v>0</v>
      </c>
      <c r="AD645" s="411">
        <f t="shared" si="1895"/>
        <v>0</v>
      </c>
      <c r="AE645" s="411">
        <f t="shared" si="1895"/>
        <v>0</v>
      </c>
      <c r="AF645" s="411">
        <f t="shared" si="1895"/>
        <v>0</v>
      </c>
      <c r="AG645" s="411">
        <f t="shared" si="1895"/>
        <v>0</v>
      </c>
      <c r="AH645" s="411">
        <f t="shared" si="1895"/>
        <v>0</v>
      </c>
      <c r="AI645" s="411">
        <f t="shared" si="1895"/>
        <v>0</v>
      </c>
      <c r="AJ645" s="411">
        <f t="shared" si="1895"/>
        <v>0</v>
      </c>
      <c r="AK645" s="411">
        <f t="shared" si="1895"/>
        <v>0</v>
      </c>
      <c r="AL645" s="411">
        <f t="shared" si="1895"/>
        <v>0</v>
      </c>
      <c r="AM645" s="306"/>
    </row>
    <row r="646" spans="1:39" outlineLevel="1">
      <c r="A646" s="532"/>
      <c r="B646" s="322"/>
      <c r="C646" s="291"/>
      <c r="D646" s="291"/>
      <c r="E646" s="291"/>
      <c r="F646" s="291"/>
      <c r="G646" s="291"/>
      <c r="H646" s="291"/>
      <c r="I646" s="291"/>
      <c r="J646" s="291"/>
      <c r="K646" s="291"/>
      <c r="L646" s="291"/>
      <c r="M646" s="291"/>
      <c r="N646" s="291"/>
      <c r="O646" s="291"/>
      <c r="P646" s="291"/>
      <c r="Q646" s="291"/>
      <c r="R646" s="291"/>
      <c r="S646" s="291"/>
      <c r="T646" s="291"/>
      <c r="U646" s="291"/>
      <c r="V646" s="291"/>
      <c r="W646" s="291"/>
      <c r="X646" s="291"/>
      <c r="Y646" s="423"/>
      <c r="Z646" s="424"/>
      <c r="AA646" s="424"/>
      <c r="AB646" s="424"/>
      <c r="AC646" s="424"/>
      <c r="AD646" s="424"/>
      <c r="AE646" s="424"/>
      <c r="AF646" s="424"/>
      <c r="AG646" s="424"/>
      <c r="AH646" s="424"/>
      <c r="AI646" s="424"/>
      <c r="AJ646" s="424"/>
      <c r="AK646" s="424"/>
      <c r="AL646" s="424"/>
      <c r="AM646" s="297"/>
    </row>
    <row r="647" spans="1:39" outlineLevel="1">
      <c r="A647" s="532">
        <v>19</v>
      </c>
      <c r="B647" s="428" t="s">
        <v>111</v>
      </c>
      <c r="C647" s="291" t="s">
        <v>25</v>
      </c>
      <c r="D647" s="295"/>
      <c r="E647" s="295"/>
      <c r="F647" s="295"/>
      <c r="G647" s="295"/>
      <c r="H647" s="295"/>
      <c r="I647" s="295"/>
      <c r="J647" s="295"/>
      <c r="K647" s="295"/>
      <c r="L647" s="295"/>
      <c r="M647" s="295"/>
      <c r="N647" s="295">
        <v>12</v>
      </c>
      <c r="O647" s="295"/>
      <c r="P647" s="295"/>
      <c r="Q647" s="295"/>
      <c r="R647" s="295"/>
      <c r="S647" s="295"/>
      <c r="T647" s="295"/>
      <c r="U647" s="295"/>
      <c r="V647" s="295"/>
      <c r="W647" s="295"/>
      <c r="X647" s="295"/>
      <c r="Y647" s="426"/>
      <c r="Z647" s="410"/>
      <c r="AA647" s="410"/>
      <c r="AB647" s="410"/>
      <c r="AC647" s="410"/>
      <c r="AD647" s="410"/>
      <c r="AE647" s="410"/>
      <c r="AF647" s="415"/>
      <c r="AG647" s="415"/>
      <c r="AH647" s="415"/>
      <c r="AI647" s="415"/>
      <c r="AJ647" s="415"/>
      <c r="AK647" s="415"/>
      <c r="AL647" s="415"/>
      <c r="AM647" s="296">
        <f>SUM(Y647:AL647)</f>
        <v>0</v>
      </c>
    </row>
    <row r="648" spans="1:39" outlineLevel="1">
      <c r="A648" s="532"/>
      <c r="B648" s="294" t="s">
        <v>310</v>
      </c>
      <c r="C648" s="291" t="s">
        <v>163</v>
      </c>
      <c r="D648" s="295"/>
      <c r="E648" s="295"/>
      <c r="F648" s="295"/>
      <c r="G648" s="295"/>
      <c r="H648" s="295"/>
      <c r="I648" s="295"/>
      <c r="J648" s="295"/>
      <c r="K648" s="295"/>
      <c r="L648" s="295"/>
      <c r="M648" s="295"/>
      <c r="N648" s="295">
        <f>N647</f>
        <v>12</v>
      </c>
      <c r="O648" s="295"/>
      <c r="P648" s="295"/>
      <c r="Q648" s="295"/>
      <c r="R648" s="295"/>
      <c r="S648" s="295"/>
      <c r="T648" s="295"/>
      <c r="U648" s="295"/>
      <c r="V648" s="295"/>
      <c r="W648" s="295"/>
      <c r="X648" s="295"/>
      <c r="Y648" s="411">
        <f>Y647</f>
        <v>0</v>
      </c>
      <c r="Z648" s="411">
        <f t="shared" ref="Z648:AL648" si="1896">Z647</f>
        <v>0</v>
      </c>
      <c r="AA648" s="411">
        <f t="shared" si="1896"/>
        <v>0</v>
      </c>
      <c r="AB648" s="411">
        <f t="shared" si="1896"/>
        <v>0</v>
      </c>
      <c r="AC648" s="411">
        <f t="shared" si="1896"/>
        <v>0</v>
      </c>
      <c r="AD648" s="411">
        <f t="shared" si="1896"/>
        <v>0</v>
      </c>
      <c r="AE648" s="411">
        <f t="shared" si="1896"/>
        <v>0</v>
      </c>
      <c r="AF648" s="411">
        <f t="shared" si="1896"/>
        <v>0</v>
      </c>
      <c r="AG648" s="411">
        <f t="shared" si="1896"/>
        <v>0</v>
      </c>
      <c r="AH648" s="411">
        <f t="shared" si="1896"/>
        <v>0</v>
      </c>
      <c r="AI648" s="411">
        <f t="shared" si="1896"/>
        <v>0</v>
      </c>
      <c r="AJ648" s="411">
        <f t="shared" si="1896"/>
        <v>0</v>
      </c>
      <c r="AK648" s="411">
        <f t="shared" si="1896"/>
        <v>0</v>
      </c>
      <c r="AL648" s="411">
        <f t="shared" si="1896"/>
        <v>0</v>
      </c>
      <c r="AM648" s="297"/>
    </row>
    <row r="649" spans="1:39" outlineLevel="1">
      <c r="A649" s="532"/>
      <c r="B649" s="322"/>
      <c r="C649" s="291"/>
      <c r="D649" s="291"/>
      <c r="E649" s="291"/>
      <c r="F649" s="291"/>
      <c r="G649" s="291"/>
      <c r="H649" s="291"/>
      <c r="I649" s="291"/>
      <c r="J649" s="291"/>
      <c r="K649" s="291"/>
      <c r="L649" s="291"/>
      <c r="M649" s="291"/>
      <c r="N649" s="291"/>
      <c r="O649" s="291"/>
      <c r="P649" s="291"/>
      <c r="Q649" s="291"/>
      <c r="R649" s="291"/>
      <c r="S649" s="291"/>
      <c r="T649" s="291"/>
      <c r="U649" s="291"/>
      <c r="V649" s="291"/>
      <c r="W649" s="291"/>
      <c r="X649" s="291"/>
      <c r="Y649" s="412"/>
      <c r="Z649" s="412"/>
      <c r="AA649" s="412"/>
      <c r="AB649" s="412"/>
      <c r="AC649" s="412"/>
      <c r="AD649" s="412"/>
      <c r="AE649" s="412"/>
      <c r="AF649" s="412"/>
      <c r="AG649" s="412"/>
      <c r="AH649" s="412"/>
      <c r="AI649" s="412"/>
      <c r="AJ649" s="412"/>
      <c r="AK649" s="412"/>
      <c r="AL649" s="412"/>
      <c r="AM649" s="306"/>
    </row>
    <row r="650" spans="1:39" outlineLevel="1">
      <c r="A650" s="532">
        <v>20</v>
      </c>
      <c r="B650" s="428" t="s">
        <v>110</v>
      </c>
      <c r="C650" s="291" t="s">
        <v>25</v>
      </c>
      <c r="D650" s="295"/>
      <c r="E650" s="295"/>
      <c r="F650" s="295"/>
      <c r="G650" s="295"/>
      <c r="H650" s="295"/>
      <c r="I650" s="295"/>
      <c r="J650" s="295"/>
      <c r="K650" s="295"/>
      <c r="L650" s="295"/>
      <c r="M650" s="295"/>
      <c r="N650" s="295">
        <v>12</v>
      </c>
      <c r="O650" s="295"/>
      <c r="P650" s="295"/>
      <c r="Q650" s="295"/>
      <c r="R650" s="295"/>
      <c r="S650" s="295"/>
      <c r="T650" s="295"/>
      <c r="U650" s="295"/>
      <c r="V650" s="295"/>
      <c r="W650" s="295"/>
      <c r="X650" s="295"/>
      <c r="Y650" s="426"/>
      <c r="Z650" s="410"/>
      <c r="AA650" s="410"/>
      <c r="AB650" s="410"/>
      <c r="AC650" s="410"/>
      <c r="AD650" s="410"/>
      <c r="AE650" s="410"/>
      <c r="AF650" s="415"/>
      <c r="AG650" s="415"/>
      <c r="AH650" s="415"/>
      <c r="AI650" s="415"/>
      <c r="AJ650" s="415"/>
      <c r="AK650" s="415"/>
      <c r="AL650" s="415"/>
      <c r="AM650" s="296">
        <f>SUM(Y650:AL650)</f>
        <v>0</v>
      </c>
    </row>
    <row r="651" spans="1:39" outlineLevel="1">
      <c r="A651" s="532"/>
      <c r="B651" s="294" t="s">
        <v>310</v>
      </c>
      <c r="C651" s="291" t="s">
        <v>163</v>
      </c>
      <c r="D651" s="295"/>
      <c r="E651" s="295"/>
      <c r="F651" s="295"/>
      <c r="G651" s="295"/>
      <c r="H651" s="295"/>
      <c r="I651" s="295"/>
      <c r="J651" s="295"/>
      <c r="K651" s="295"/>
      <c r="L651" s="295"/>
      <c r="M651" s="295"/>
      <c r="N651" s="295">
        <f>N650</f>
        <v>12</v>
      </c>
      <c r="O651" s="295"/>
      <c r="P651" s="295"/>
      <c r="Q651" s="295"/>
      <c r="R651" s="295"/>
      <c r="S651" s="295"/>
      <c r="T651" s="295"/>
      <c r="U651" s="295"/>
      <c r="V651" s="295"/>
      <c r="W651" s="295"/>
      <c r="X651" s="295"/>
      <c r="Y651" s="411">
        <f>Y650</f>
        <v>0</v>
      </c>
      <c r="Z651" s="411">
        <f t="shared" ref="Z651:AL651" si="1897">Z650</f>
        <v>0</v>
      </c>
      <c r="AA651" s="411">
        <f t="shared" si="1897"/>
        <v>0</v>
      </c>
      <c r="AB651" s="411">
        <f t="shared" si="1897"/>
        <v>0</v>
      </c>
      <c r="AC651" s="411">
        <f t="shared" si="1897"/>
        <v>0</v>
      </c>
      <c r="AD651" s="411">
        <f t="shared" si="1897"/>
        <v>0</v>
      </c>
      <c r="AE651" s="411">
        <f t="shared" si="1897"/>
        <v>0</v>
      </c>
      <c r="AF651" s="411">
        <f t="shared" si="1897"/>
        <v>0</v>
      </c>
      <c r="AG651" s="411">
        <f t="shared" si="1897"/>
        <v>0</v>
      </c>
      <c r="AH651" s="411">
        <f t="shared" si="1897"/>
        <v>0</v>
      </c>
      <c r="AI651" s="411">
        <f t="shared" si="1897"/>
        <v>0</v>
      </c>
      <c r="AJ651" s="411">
        <f t="shared" si="1897"/>
        <v>0</v>
      </c>
      <c r="AK651" s="411">
        <f t="shared" si="1897"/>
        <v>0</v>
      </c>
      <c r="AL651" s="411">
        <f t="shared" si="1897"/>
        <v>0</v>
      </c>
      <c r="AM651" s="306"/>
    </row>
    <row r="652" spans="1:39" ht="15.75" outlineLevel="1">
      <c r="A652" s="532"/>
      <c r="B652" s="323"/>
      <c r="C652" s="300"/>
      <c r="D652" s="291"/>
      <c r="E652" s="291"/>
      <c r="F652" s="291"/>
      <c r="G652" s="291"/>
      <c r="H652" s="291"/>
      <c r="I652" s="291"/>
      <c r="J652" s="291"/>
      <c r="K652" s="291"/>
      <c r="L652" s="291"/>
      <c r="M652" s="291"/>
      <c r="N652" s="300"/>
      <c r="O652" s="291"/>
      <c r="P652" s="291"/>
      <c r="Q652" s="291"/>
      <c r="R652" s="291"/>
      <c r="S652" s="291"/>
      <c r="T652" s="291"/>
      <c r="U652" s="291"/>
      <c r="V652" s="291"/>
      <c r="W652" s="291"/>
      <c r="X652" s="291"/>
      <c r="Y652" s="412"/>
      <c r="Z652" s="412"/>
      <c r="AA652" s="412"/>
      <c r="AB652" s="412"/>
      <c r="AC652" s="412"/>
      <c r="AD652" s="412"/>
      <c r="AE652" s="412"/>
      <c r="AF652" s="412"/>
      <c r="AG652" s="412"/>
      <c r="AH652" s="412"/>
      <c r="AI652" s="412"/>
      <c r="AJ652" s="412"/>
      <c r="AK652" s="412"/>
      <c r="AL652" s="412"/>
      <c r="AM652" s="306"/>
    </row>
    <row r="653" spans="1:39" ht="15.75" outlineLevel="1">
      <c r="A653" s="532"/>
      <c r="B653" s="518" t="s">
        <v>503</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75" outlineLevel="1">
      <c r="A654" s="532"/>
      <c r="B654" s="504" t="s">
        <v>499</v>
      </c>
      <c r="C654" s="291"/>
      <c r="D654" s="291"/>
      <c r="E654" s="291"/>
      <c r="F654" s="291"/>
      <c r="G654" s="291"/>
      <c r="H654" s="291"/>
      <c r="I654" s="291"/>
      <c r="J654" s="291"/>
      <c r="K654" s="291"/>
      <c r="L654" s="291"/>
      <c r="M654" s="291"/>
      <c r="N654" s="291"/>
      <c r="O654" s="291"/>
      <c r="P654" s="291"/>
      <c r="Q654" s="291"/>
      <c r="R654" s="291"/>
      <c r="S654" s="291"/>
      <c r="T654" s="291"/>
      <c r="U654" s="291"/>
      <c r="V654" s="291"/>
      <c r="W654" s="291"/>
      <c r="X654" s="291"/>
      <c r="Y654" s="422"/>
      <c r="Z654" s="425"/>
      <c r="AA654" s="425"/>
      <c r="AB654" s="425"/>
      <c r="AC654" s="425"/>
      <c r="AD654" s="425"/>
      <c r="AE654" s="425"/>
      <c r="AF654" s="425"/>
      <c r="AG654" s="425"/>
      <c r="AH654" s="425"/>
      <c r="AI654" s="425"/>
      <c r="AJ654" s="425"/>
      <c r="AK654" s="425"/>
      <c r="AL654" s="425"/>
      <c r="AM654" s="306"/>
    </row>
    <row r="655" spans="1:39" outlineLevel="1">
      <c r="A655" s="532">
        <v>21</v>
      </c>
      <c r="B655" s="428" t="s">
        <v>113</v>
      </c>
      <c r="C655" s="291" t="s">
        <v>25</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0"/>
      <c r="Z655" s="410"/>
      <c r="AA655" s="410"/>
      <c r="AB655" s="410"/>
      <c r="AC655" s="410"/>
      <c r="AD655" s="410"/>
      <c r="AE655" s="410"/>
      <c r="AF655" s="410"/>
      <c r="AG655" s="410"/>
      <c r="AH655" s="410"/>
      <c r="AI655" s="410"/>
      <c r="AJ655" s="410"/>
      <c r="AK655" s="410"/>
      <c r="AL655" s="410"/>
      <c r="AM655" s="296">
        <f>SUM(Y655:AL655)</f>
        <v>0</v>
      </c>
    </row>
    <row r="656" spans="1:39" outlineLevel="1">
      <c r="A656" s="532"/>
      <c r="B656" s="294" t="s">
        <v>310</v>
      </c>
      <c r="C656" s="291" t="s">
        <v>163</v>
      </c>
      <c r="D656" s="295"/>
      <c r="E656" s="295"/>
      <c r="F656" s="295"/>
      <c r="G656" s="295"/>
      <c r="H656" s="295"/>
      <c r="I656" s="295"/>
      <c r="J656" s="295"/>
      <c r="K656" s="295"/>
      <c r="L656" s="295"/>
      <c r="M656" s="295"/>
      <c r="N656" s="291"/>
      <c r="O656" s="295"/>
      <c r="P656" s="295"/>
      <c r="Q656" s="295"/>
      <c r="R656" s="295"/>
      <c r="S656" s="295"/>
      <c r="T656" s="295"/>
      <c r="U656" s="295"/>
      <c r="V656" s="295"/>
      <c r="W656" s="295"/>
      <c r="X656" s="295"/>
      <c r="Y656" s="411">
        <f>Y655</f>
        <v>0</v>
      </c>
      <c r="Z656" s="411">
        <f t="shared" ref="Z656" si="1898">Z655</f>
        <v>0</v>
      </c>
      <c r="AA656" s="411">
        <f t="shared" ref="AA656" si="1899">AA655</f>
        <v>0</v>
      </c>
      <c r="AB656" s="411">
        <f t="shared" ref="AB656" si="1900">AB655</f>
        <v>0</v>
      </c>
      <c r="AC656" s="411">
        <f t="shared" ref="AC656" si="1901">AC655</f>
        <v>0</v>
      </c>
      <c r="AD656" s="411">
        <f t="shared" ref="AD656" si="1902">AD655</f>
        <v>0</v>
      </c>
      <c r="AE656" s="411">
        <f t="shared" ref="AE656" si="1903">AE655</f>
        <v>0</v>
      </c>
      <c r="AF656" s="411">
        <f t="shared" ref="AF656" si="1904">AF655</f>
        <v>0</v>
      </c>
      <c r="AG656" s="411">
        <f t="shared" ref="AG656" si="1905">AG655</f>
        <v>0</v>
      </c>
      <c r="AH656" s="411">
        <f t="shared" ref="AH656" si="1906">AH655</f>
        <v>0</v>
      </c>
      <c r="AI656" s="411">
        <f t="shared" ref="AI656" si="1907">AI655</f>
        <v>0</v>
      </c>
      <c r="AJ656" s="411">
        <f t="shared" ref="AJ656" si="1908">AJ655</f>
        <v>0</v>
      </c>
      <c r="AK656" s="411">
        <f t="shared" ref="AK656" si="1909">AK655</f>
        <v>0</v>
      </c>
      <c r="AL656" s="411">
        <f t="shared" ref="AL656" si="1910">AL655</f>
        <v>0</v>
      </c>
      <c r="AM656" s="306"/>
    </row>
    <row r="657" spans="1:39" outlineLevel="1">
      <c r="A657" s="532"/>
      <c r="B657" s="294"/>
      <c r="C657" s="291"/>
      <c r="D657" s="291"/>
      <c r="E657" s="291"/>
      <c r="F657" s="291"/>
      <c r="G657" s="291"/>
      <c r="H657" s="291"/>
      <c r="I657" s="291"/>
      <c r="J657" s="291"/>
      <c r="K657" s="291"/>
      <c r="L657" s="291"/>
      <c r="M657" s="291"/>
      <c r="N657" s="291"/>
      <c r="O657" s="291"/>
      <c r="P657" s="291"/>
      <c r="Q657" s="291"/>
      <c r="R657" s="291"/>
      <c r="S657" s="291"/>
      <c r="T657" s="291"/>
      <c r="U657" s="291"/>
      <c r="V657" s="291"/>
      <c r="W657" s="291"/>
      <c r="X657" s="291"/>
      <c r="Y657" s="422"/>
      <c r="Z657" s="425"/>
      <c r="AA657" s="425"/>
      <c r="AB657" s="425"/>
      <c r="AC657" s="425"/>
      <c r="AD657" s="425"/>
      <c r="AE657" s="425"/>
      <c r="AF657" s="425"/>
      <c r="AG657" s="425"/>
      <c r="AH657" s="425"/>
      <c r="AI657" s="425"/>
      <c r="AJ657" s="425"/>
      <c r="AK657" s="425"/>
      <c r="AL657" s="425"/>
      <c r="AM657" s="306"/>
    </row>
    <row r="658" spans="1:39" ht="30" outlineLevel="1">
      <c r="A658" s="532">
        <v>22</v>
      </c>
      <c r="B658" s="428" t="s">
        <v>114</v>
      </c>
      <c r="C658" s="291" t="s">
        <v>779</v>
      </c>
      <c r="D658" s="295">
        <f>'7.  Persistence Report'!AX138</f>
        <v>71993.75393625001</v>
      </c>
      <c r="E658" s="295">
        <f>'7.  Persistence Report'!AY138</f>
        <v>71993.75393625001</v>
      </c>
      <c r="F658" s="295">
        <f>'7.  Persistence Report'!AZ138</f>
        <v>71993.75393625001</v>
      </c>
      <c r="G658" s="295">
        <f>'7.  Persistence Report'!BA138</f>
        <v>71993.75393625001</v>
      </c>
      <c r="H658" s="295">
        <f>'7.  Persistence Report'!BB138</f>
        <v>71993.75393625001</v>
      </c>
      <c r="I658" s="295"/>
      <c r="J658" s="295"/>
      <c r="K658" s="295"/>
      <c r="L658" s="295"/>
      <c r="M658" s="295"/>
      <c r="N658" s="291"/>
      <c r="O658" s="295"/>
      <c r="P658" s="295"/>
      <c r="Q658" s="295"/>
      <c r="R658" s="295"/>
      <c r="S658" s="295"/>
      <c r="T658" s="295"/>
      <c r="U658" s="295"/>
      <c r="V658" s="295"/>
      <c r="W658" s="295"/>
      <c r="X658" s="295"/>
      <c r="Y658" s="410">
        <v>1</v>
      </c>
      <c r="Z658" s="410"/>
      <c r="AA658" s="410"/>
      <c r="AB658" s="410"/>
      <c r="AC658" s="410"/>
      <c r="AD658" s="410"/>
      <c r="AE658" s="410"/>
      <c r="AF658" s="410"/>
      <c r="AG658" s="410"/>
      <c r="AH658" s="410"/>
      <c r="AI658" s="410"/>
      <c r="AJ658" s="410"/>
      <c r="AK658" s="410"/>
      <c r="AL658" s="410"/>
      <c r="AM658" s="296">
        <f>SUM(Y658:AL658)</f>
        <v>1</v>
      </c>
    </row>
    <row r="659" spans="1:39" outlineLevel="1">
      <c r="A659" s="532"/>
      <c r="B659" s="294" t="s">
        <v>310</v>
      </c>
      <c r="C659" s="291" t="s">
        <v>163</v>
      </c>
      <c r="D659" s="295"/>
      <c r="E659" s="295"/>
      <c r="F659" s="295"/>
      <c r="G659" s="295"/>
      <c r="H659" s="295"/>
      <c r="I659" s="295"/>
      <c r="J659" s="295"/>
      <c r="K659" s="295"/>
      <c r="L659" s="295"/>
      <c r="M659" s="295"/>
      <c r="N659" s="291"/>
      <c r="O659" s="295"/>
      <c r="P659" s="295"/>
      <c r="Q659" s="295"/>
      <c r="R659" s="295"/>
      <c r="S659" s="295"/>
      <c r="T659" s="295"/>
      <c r="U659" s="295"/>
      <c r="V659" s="295"/>
      <c r="W659" s="295"/>
      <c r="X659" s="295"/>
      <c r="Y659" s="411">
        <f>Y658</f>
        <v>1</v>
      </c>
      <c r="Z659" s="411">
        <f t="shared" ref="Z659" si="1911">Z658</f>
        <v>0</v>
      </c>
      <c r="AA659" s="411">
        <f t="shared" ref="AA659" si="1912">AA658</f>
        <v>0</v>
      </c>
      <c r="AB659" s="411">
        <f t="shared" ref="AB659" si="1913">AB658</f>
        <v>0</v>
      </c>
      <c r="AC659" s="411">
        <f t="shared" ref="AC659" si="1914">AC658</f>
        <v>0</v>
      </c>
      <c r="AD659" s="411">
        <f t="shared" ref="AD659" si="1915">AD658</f>
        <v>0</v>
      </c>
      <c r="AE659" s="411">
        <f t="shared" ref="AE659" si="1916">AE658</f>
        <v>0</v>
      </c>
      <c r="AF659" s="411">
        <f t="shared" ref="AF659" si="1917">AF658</f>
        <v>0</v>
      </c>
      <c r="AG659" s="411">
        <f t="shared" ref="AG659" si="1918">AG658</f>
        <v>0</v>
      </c>
      <c r="AH659" s="411">
        <f t="shared" ref="AH659" si="1919">AH658</f>
        <v>0</v>
      </c>
      <c r="AI659" s="411">
        <f t="shared" ref="AI659" si="1920">AI658</f>
        <v>0</v>
      </c>
      <c r="AJ659" s="411">
        <f t="shared" ref="AJ659" si="1921">AJ658</f>
        <v>0</v>
      </c>
      <c r="AK659" s="411">
        <f t="shared" ref="AK659" si="1922">AK658</f>
        <v>0</v>
      </c>
      <c r="AL659" s="411">
        <f t="shared" ref="AL659" si="1923">AL658</f>
        <v>0</v>
      </c>
      <c r="AM659" s="306"/>
    </row>
    <row r="660" spans="1:39" outlineLevel="1">
      <c r="A660" s="532"/>
      <c r="B660" s="294"/>
      <c r="C660" s="291"/>
      <c r="D660" s="291"/>
      <c r="E660" s="291"/>
      <c r="F660" s="291"/>
      <c r="G660" s="291"/>
      <c r="H660" s="291"/>
      <c r="I660" s="291"/>
      <c r="J660" s="291"/>
      <c r="K660" s="291"/>
      <c r="L660" s="291"/>
      <c r="M660" s="291"/>
      <c r="N660" s="291"/>
      <c r="O660" s="291"/>
      <c r="P660" s="291"/>
      <c r="Q660" s="291"/>
      <c r="R660" s="291"/>
      <c r="S660" s="291"/>
      <c r="T660" s="291"/>
      <c r="U660" s="291"/>
      <c r="V660" s="291"/>
      <c r="W660" s="291"/>
      <c r="X660" s="291"/>
      <c r="Y660" s="422"/>
      <c r="Z660" s="425"/>
      <c r="AA660" s="425"/>
      <c r="AB660" s="425"/>
      <c r="AC660" s="425"/>
      <c r="AD660" s="425"/>
      <c r="AE660" s="425"/>
      <c r="AF660" s="425"/>
      <c r="AG660" s="425"/>
      <c r="AH660" s="425"/>
      <c r="AI660" s="425"/>
      <c r="AJ660" s="425"/>
      <c r="AK660" s="425"/>
      <c r="AL660" s="425"/>
      <c r="AM660" s="306"/>
    </row>
    <row r="661" spans="1:39" ht="30" outlineLevel="1">
      <c r="A661" s="532">
        <v>23</v>
      </c>
      <c r="B661" s="428" t="s">
        <v>115</v>
      </c>
      <c r="C661" s="291" t="s">
        <v>779</v>
      </c>
      <c r="D661" s="295">
        <f>'7.  Persistence Report'!AX141</f>
        <v>35279.163487010417</v>
      </c>
      <c r="E661" s="295">
        <f>'7.  Persistence Report'!AY141</f>
        <v>35279.163487010417</v>
      </c>
      <c r="F661" s="295">
        <f>'7.  Persistence Report'!AZ141</f>
        <v>35279.163487010417</v>
      </c>
      <c r="G661" s="295">
        <f>'7.  Persistence Report'!BA141</f>
        <v>35279.163487010417</v>
      </c>
      <c r="H661" s="295">
        <f>'7.  Persistence Report'!BB141</f>
        <v>35279.163487010417</v>
      </c>
      <c r="I661" s="295"/>
      <c r="J661" s="295"/>
      <c r="K661" s="295"/>
      <c r="L661" s="295"/>
      <c r="M661" s="295"/>
      <c r="N661" s="291"/>
      <c r="O661" s="295"/>
      <c r="P661" s="295"/>
      <c r="Q661" s="295"/>
      <c r="R661" s="295"/>
      <c r="S661" s="295"/>
      <c r="T661" s="295"/>
      <c r="U661" s="295"/>
      <c r="V661" s="295"/>
      <c r="W661" s="295"/>
      <c r="X661" s="295"/>
      <c r="Y661" s="410">
        <v>1</v>
      </c>
      <c r="Z661" s="410"/>
      <c r="AA661" s="410"/>
      <c r="AB661" s="410"/>
      <c r="AC661" s="410"/>
      <c r="AD661" s="410"/>
      <c r="AE661" s="410"/>
      <c r="AF661" s="410"/>
      <c r="AG661" s="410"/>
      <c r="AH661" s="410"/>
      <c r="AI661" s="410"/>
      <c r="AJ661" s="410"/>
      <c r="AK661" s="410"/>
      <c r="AL661" s="410"/>
      <c r="AM661" s="296">
        <f>SUM(Y661:AL661)</f>
        <v>1</v>
      </c>
    </row>
    <row r="662" spans="1:39" outlineLevel="1">
      <c r="A662" s="532"/>
      <c r="B662" s="294" t="s">
        <v>310</v>
      </c>
      <c r="C662" s="291" t="s">
        <v>163</v>
      </c>
      <c r="D662" s="295"/>
      <c r="E662" s="295"/>
      <c r="F662" s="295"/>
      <c r="G662" s="295"/>
      <c r="H662" s="295"/>
      <c r="I662" s="295"/>
      <c r="J662" s="295"/>
      <c r="K662" s="295"/>
      <c r="L662" s="295"/>
      <c r="M662" s="295"/>
      <c r="N662" s="291"/>
      <c r="O662" s="295"/>
      <c r="P662" s="295"/>
      <c r="Q662" s="295"/>
      <c r="R662" s="295"/>
      <c r="S662" s="295"/>
      <c r="T662" s="295"/>
      <c r="U662" s="295"/>
      <c r="V662" s="295"/>
      <c r="W662" s="295"/>
      <c r="X662" s="295"/>
      <c r="Y662" s="411">
        <f>Y661</f>
        <v>1</v>
      </c>
      <c r="Z662" s="411">
        <f t="shared" ref="Z662" si="1924">Z661</f>
        <v>0</v>
      </c>
      <c r="AA662" s="411">
        <f t="shared" ref="AA662" si="1925">AA661</f>
        <v>0</v>
      </c>
      <c r="AB662" s="411">
        <f t="shared" ref="AB662" si="1926">AB661</f>
        <v>0</v>
      </c>
      <c r="AC662" s="411">
        <f t="shared" ref="AC662" si="1927">AC661</f>
        <v>0</v>
      </c>
      <c r="AD662" s="411">
        <f t="shared" ref="AD662" si="1928">AD661</f>
        <v>0</v>
      </c>
      <c r="AE662" s="411">
        <f t="shared" ref="AE662" si="1929">AE661</f>
        <v>0</v>
      </c>
      <c r="AF662" s="411">
        <f t="shared" ref="AF662" si="1930">AF661</f>
        <v>0</v>
      </c>
      <c r="AG662" s="411">
        <f t="shared" ref="AG662" si="1931">AG661</f>
        <v>0</v>
      </c>
      <c r="AH662" s="411">
        <f t="shared" ref="AH662" si="1932">AH661</f>
        <v>0</v>
      </c>
      <c r="AI662" s="411">
        <f t="shared" ref="AI662" si="1933">AI661</f>
        <v>0</v>
      </c>
      <c r="AJ662" s="411">
        <f t="shared" ref="AJ662" si="1934">AJ661</f>
        <v>0</v>
      </c>
      <c r="AK662" s="411">
        <f t="shared" ref="AK662" si="1935">AK661</f>
        <v>0</v>
      </c>
      <c r="AL662" s="411">
        <f t="shared" ref="AL662" si="1936">AL661</f>
        <v>0</v>
      </c>
      <c r="AM662" s="306"/>
    </row>
    <row r="663" spans="1:39" outlineLevel="1">
      <c r="A663" s="532"/>
      <c r="B663" s="430"/>
      <c r="C663" s="291"/>
      <c r="D663" s="291"/>
      <c r="E663" s="291"/>
      <c r="F663" s="291"/>
      <c r="G663" s="291"/>
      <c r="H663" s="291"/>
      <c r="I663" s="291"/>
      <c r="J663" s="291"/>
      <c r="K663" s="291"/>
      <c r="L663" s="291"/>
      <c r="M663" s="291"/>
      <c r="N663" s="291"/>
      <c r="O663" s="291"/>
      <c r="P663" s="291"/>
      <c r="Q663" s="291"/>
      <c r="R663" s="291"/>
      <c r="S663" s="291"/>
      <c r="T663" s="291"/>
      <c r="U663" s="291"/>
      <c r="V663" s="291"/>
      <c r="W663" s="291"/>
      <c r="X663" s="291"/>
      <c r="Y663" s="422"/>
      <c r="Z663" s="425"/>
      <c r="AA663" s="425"/>
      <c r="AB663" s="425"/>
      <c r="AC663" s="425"/>
      <c r="AD663" s="425"/>
      <c r="AE663" s="425"/>
      <c r="AF663" s="425"/>
      <c r="AG663" s="425"/>
      <c r="AH663" s="425"/>
      <c r="AI663" s="425"/>
      <c r="AJ663" s="425"/>
      <c r="AK663" s="425"/>
      <c r="AL663" s="425"/>
      <c r="AM663" s="306"/>
    </row>
    <row r="664" spans="1:39" ht="30" outlineLevel="1">
      <c r="A664" s="532">
        <v>24</v>
      </c>
      <c r="B664" s="428" t="s">
        <v>116</v>
      </c>
      <c r="C664" s="291" t="s">
        <v>779</v>
      </c>
      <c r="D664" s="295">
        <f>'7.  Persistence Report'!AX139</f>
        <v>5378.5621902179719</v>
      </c>
      <c r="E664" s="295">
        <f>'7.  Persistence Report'!AY139</f>
        <v>5037.7061027220743</v>
      </c>
      <c r="F664" s="295">
        <f>'7.  Persistence Report'!AZ139</f>
        <v>4696.8500152261768</v>
      </c>
      <c r="G664" s="295">
        <f>'7.  Persistence Report'!BA139</f>
        <v>4355.9939277302792</v>
      </c>
      <c r="H664" s="295">
        <f>'7.  Persistence Report'!BB139</f>
        <v>4015.1378402343817</v>
      </c>
      <c r="I664" s="295"/>
      <c r="J664" s="295"/>
      <c r="K664" s="295"/>
      <c r="L664" s="295"/>
      <c r="M664" s="295"/>
      <c r="N664" s="291"/>
      <c r="O664" s="295"/>
      <c r="P664" s="295"/>
      <c r="Q664" s="295"/>
      <c r="R664" s="295"/>
      <c r="S664" s="295"/>
      <c r="T664" s="295"/>
      <c r="U664" s="295"/>
      <c r="V664" s="295"/>
      <c r="W664" s="295"/>
      <c r="X664" s="295"/>
      <c r="Y664" s="410">
        <v>1</v>
      </c>
      <c r="Z664" s="410"/>
      <c r="AA664" s="410"/>
      <c r="AB664" s="410"/>
      <c r="AC664" s="410"/>
      <c r="AD664" s="410"/>
      <c r="AE664" s="410"/>
      <c r="AF664" s="410"/>
      <c r="AG664" s="410"/>
      <c r="AH664" s="410"/>
      <c r="AI664" s="410"/>
      <c r="AJ664" s="410"/>
      <c r="AK664" s="410"/>
      <c r="AL664" s="410"/>
      <c r="AM664" s="296">
        <f>SUM(Y664:AL664)</f>
        <v>1</v>
      </c>
    </row>
    <row r="665" spans="1:39" outlineLevel="1">
      <c r="A665" s="532"/>
      <c r="B665" s="294" t="s">
        <v>310</v>
      </c>
      <c r="C665" s="291" t="s">
        <v>163</v>
      </c>
      <c r="D665" s="295"/>
      <c r="E665" s="295"/>
      <c r="F665" s="295"/>
      <c r="G665" s="295"/>
      <c r="H665" s="295"/>
      <c r="I665" s="295"/>
      <c r="J665" s="295"/>
      <c r="K665" s="295"/>
      <c r="L665" s="295"/>
      <c r="M665" s="295"/>
      <c r="N665" s="291"/>
      <c r="O665" s="295"/>
      <c r="P665" s="295"/>
      <c r="Q665" s="295"/>
      <c r="R665" s="295"/>
      <c r="S665" s="295"/>
      <c r="T665" s="295"/>
      <c r="U665" s="295"/>
      <c r="V665" s="295"/>
      <c r="W665" s="295"/>
      <c r="X665" s="295"/>
      <c r="Y665" s="411">
        <f>Y664</f>
        <v>1</v>
      </c>
      <c r="Z665" s="411">
        <f t="shared" ref="Z665" si="1937">Z664</f>
        <v>0</v>
      </c>
      <c r="AA665" s="411">
        <f t="shared" ref="AA665" si="1938">AA664</f>
        <v>0</v>
      </c>
      <c r="AB665" s="411">
        <f t="shared" ref="AB665" si="1939">AB664</f>
        <v>0</v>
      </c>
      <c r="AC665" s="411">
        <f t="shared" ref="AC665" si="1940">AC664</f>
        <v>0</v>
      </c>
      <c r="AD665" s="411">
        <f t="shared" ref="AD665" si="1941">AD664</f>
        <v>0</v>
      </c>
      <c r="AE665" s="411">
        <f t="shared" ref="AE665" si="1942">AE664</f>
        <v>0</v>
      </c>
      <c r="AF665" s="411">
        <f t="shared" ref="AF665" si="1943">AF664</f>
        <v>0</v>
      </c>
      <c r="AG665" s="411">
        <f t="shared" ref="AG665" si="1944">AG664</f>
        <v>0</v>
      </c>
      <c r="AH665" s="411">
        <f t="shared" ref="AH665" si="1945">AH664</f>
        <v>0</v>
      </c>
      <c r="AI665" s="411">
        <f t="shared" ref="AI665" si="1946">AI664</f>
        <v>0</v>
      </c>
      <c r="AJ665" s="411">
        <f t="shared" ref="AJ665" si="1947">AJ664</f>
        <v>0</v>
      </c>
      <c r="AK665" s="411">
        <f t="shared" ref="AK665" si="1948">AK664</f>
        <v>0</v>
      </c>
      <c r="AL665" s="411">
        <f t="shared" ref="AL665" si="1949">AL664</f>
        <v>0</v>
      </c>
      <c r="AM665" s="306"/>
    </row>
    <row r="666" spans="1:39" outlineLevel="1">
      <c r="A666" s="532"/>
      <c r="B666" s="294"/>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75" outlineLevel="1">
      <c r="A667" s="532"/>
      <c r="B667" s="288" t="s">
        <v>500</v>
      </c>
      <c r="C667" s="291"/>
      <c r="D667" s="291"/>
      <c r="E667" s="291"/>
      <c r="F667" s="291"/>
      <c r="G667" s="291"/>
      <c r="H667" s="291"/>
      <c r="I667" s="291"/>
      <c r="J667" s="291"/>
      <c r="K667" s="291"/>
      <c r="L667" s="291"/>
      <c r="M667" s="291"/>
      <c r="N667" s="291"/>
      <c r="O667" s="291"/>
      <c r="P667" s="291"/>
      <c r="Q667" s="291"/>
      <c r="R667" s="291"/>
      <c r="S667" s="291"/>
      <c r="T667" s="291"/>
      <c r="U667" s="291"/>
      <c r="V667" s="291"/>
      <c r="W667" s="291"/>
      <c r="X667" s="291"/>
      <c r="Y667" s="412"/>
      <c r="Z667" s="425"/>
      <c r="AA667" s="425"/>
      <c r="AB667" s="425"/>
      <c r="AC667" s="425"/>
      <c r="AD667" s="425"/>
      <c r="AE667" s="425"/>
      <c r="AF667" s="425"/>
      <c r="AG667" s="425"/>
      <c r="AH667" s="425"/>
      <c r="AI667" s="425"/>
      <c r="AJ667" s="425"/>
      <c r="AK667" s="425"/>
      <c r="AL667" s="425"/>
      <c r="AM667" s="306"/>
    </row>
    <row r="668" spans="1:39" outlineLevel="1">
      <c r="A668" s="532">
        <v>25</v>
      </c>
      <c r="B668" s="428" t="s">
        <v>117</v>
      </c>
      <c r="C668" s="291" t="s">
        <v>25</v>
      </c>
      <c r="D668" s="295"/>
      <c r="E668" s="295"/>
      <c r="F668" s="295"/>
      <c r="G668" s="295"/>
      <c r="H668" s="295"/>
      <c r="I668" s="295"/>
      <c r="J668" s="295"/>
      <c r="K668" s="295"/>
      <c r="L668" s="295"/>
      <c r="M668" s="295"/>
      <c r="N668" s="295">
        <v>12</v>
      </c>
      <c r="O668" s="295"/>
      <c r="P668" s="295"/>
      <c r="Q668" s="295"/>
      <c r="R668" s="295"/>
      <c r="S668" s="295"/>
      <c r="T668" s="295"/>
      <c r="U668" s="295"/>
      <c r="V668" s="295"/>
      <c r="W668" s="295"/>
      <c r="X668" s="295"/>
      <c r="Y668" s="426"/>
      <c r="Z668" s="410"/>
      <c r="AA668" s="410"/>
      <c r="AB668" s="410"/>
      <c r="AC668" s="410"/>
      <c r="AD668" s="410"/>
      <c r="AE668" s="410"/>
      <c r="AF668" s="415"/>
      <c r="AG668" s="415"/>
      <c r="AH668" s="415"/>
      <c r="AI668" s="415"/>
      <c r="AJ668" s="415"/>
      <c r="AK668" s="415"/>
      <c r="AL668" s="415"/>
      <c r="AM668" s="296">
        <f>SUM(Y668:AL668)</f>
        <v>0</v>
      </c>
    </row>
    <row r="669" spans="1:39" outlineLevel="1">
      <c r="A669" s="532"/>
      <c r="B669" s="294" t="s">
        <v>310</v>
      </c>
      <c r="C669" s="291" t="s">
        <v>163</v>
      </c>
      <c r="D669" s="295"/>
      <c r="E669" s="295"/>
      <c r="F669" s="295"/>
      <c r="G669" s="295"/>
      <c r="H669" s="295"/>
      <c r="I669" s="295"/>
      <c r="J669" s="295"/>
      <c r="K669" s="295"/>
      <c r="L669" s="295"/>
      <c r="M669" s="295"/>
      <c r="N669" s="295">
        <f>N668</f>
        <v>12</v>
      </c>
      <c r="O669" s="295"/>
      <c r="P669" s="295"/>
      <c r="Q669" s="295"/>
      <c r="R669" s="295"/>
      <c r="S669" s="295"/>
      <c r="T669" s="295"/>
      <c r="U669" s="295"/>
      <c r="V669" s="295"/>
      <c r="W669" s="295"/>
      <c r="X669" s="295"/>
      <c r="Y669" s="411">
        <f>Y668</f>
        <v>0</v>
      </c>
      <c r="Z669" s="411">
        <f t="shared" ref="Z669" si="1950">Z668</f>
        <v>0</v>
      </c>
      <c r="AA669" s="411">
        <f t="shared" ref="AA669" si="1951">AA668</f>
        <v>0</v>
      </c>
      <c r="AB669" s="411">
        <f t="shared" ref="AB669" si="1952">AB668</f>
        <v>0</v>
      </c>
      <c r="AC669" s="411">
        <f t="shared" ref="AC669" si="1953">AC668</f>
        <v>0</v>
      </c>
      <c r="AD669" s="411">
        <f t="shared" ref="AD669" si="1954">AD668</f>
        <v>0</v>
      </c>
      <c r="AE669" s="411">
        <f t="shared" ref="AE669" si="1955">AE668</f>
        <v>0</v>
      </c>
      <c r="AF669" s="411">
        <f t="shared" ref="AF669" si="1956">AF668</f>
        <v>0</v>
      </c>
      <c r="AG669" s="411">
        <f t="shared" ref="AG669" si="1957">AG668</f>
        <v>0</v>
      </c>
      <c r="AH669" s="411">
        <f t="shared" ref="AH669" si="1958">AH668</f>
        <v>0</v>
      </c>
      <c r="AI669" s="411">
        <f t="shared" ref="AI669" si="1959">AI668</f>
        <v>0</v>
      </c>
      <c r="AJ669" s="411">
        <f t="shared" ref="AJ669" si="1960">AJ668</f>
        <v>0</v>
      </c>
      <c r="AK669" s="411">
        <f t="shared" ref="AK669" si="1961">AK668</f>
        <v>0</v>
      </c>
      <c r="AL669" s="411">
        <f t="shared" ref="AL669" si="1962">AL668</f>
        <v>0</v>
      </c>
      <c r="AM669" s="306"/>
    </row>
    <row r="670" spans="1:39" outlineLevel="1">
      <c r="A670" s="532"/>
      <c r="B670" s="294"/>
      <c r="C670" s="291"/>
      <c r="D670" s="291"/>
      <c r="E670" s="291"/>
      <c r="F670" s="291"/>
      <c r="G670" s="291"/>
      <c r="H670" s="291"/>
      <c r="I670" s="291"/>
      <c r="J670" s="291"/>
      <c r="K670" s="291"/>
      <c r="L670" s="291"/>
      <c r="M670" s="291"/>
      <c r="N670" s="291"/>
      <c r="O670" s="291"/>
      <c r="P670" s="291"/>
      <c r="Q670" s="291"/>
      <c r="R670" s="291"/>
      <c r="S670" s="291"/>
      <c r="T670" s="291"/>
      <c r="U670" s="291"/>
      <c r="V670" s="291"/>
      <c r="W670" s="291"/>
      <c r="X670" s="291"/>
      <c r="Y670" s="412"/>
      <c r="Z670" s="425"/>
      <c r="AA670" s="425"/>
      <c r="AB670" s="425"/>
      <c r="AC670" s="425"/>
      <c r="AD670" s="425"/>
      <c r="AE670" s="425"/>
      <c r="AF670" s="425"/>
      <c r="AG670" s="425"/>
      <c r="AH670" s="425"/>
      <c r="AI670" s="425"/>
      <c r="AJ670" s="425"/>
      <c r="AK670" s="425"/>
      <c r="AL670" s="425"/>
      <c r="AM670" s="306"/>
    </row>
    <row r="671" spans="1:39" outlineLevel="1">
      <c r="A671" s="532">
        <v>26</v>
      </c>
      <c r="B671" s="428" t="s">
        <v>118</v>
      </c>
      <c r="C671" s="291" t="s">
        <v>779</v>
      </c>
      <c r="D671" s="295">
        <f>'7.  Persistence Report'!AX142</f>
        <v>512248.45039671927</v>
      </c>
      <c r="E671" s="295">
        <f>'7.  Persistence Report'!AY142</f>
        <v>510981.88943081233</v>
      </c>
      <c r="F671" s="295">
        <f>'7.  Persistence Report'!AZ142</f>
        <v>509715.32846490544</v>
      </c>
      <c r="G671" s="295">
        <f>'7.  Persistence Report'!BA142</f>
        <v>508448.76749899855</v>
      </c>
      <c r="H671" s="295">
        <f>'7.  Persistence Report'!BB142</f>
        <v>507182.20653309161</v>
      </c>
      <c r="I671" s="295"/>
      <c r="J671" s="295"/>
      <c r="K671" s="295"/>
      <c r="L671" s="295"/>
      <c r="M671" s="295"/>
      <c r="N671" s="295">
        <v>12</v>
      </c>
      <c r="O671" s="295">
        <f>'7.  Persistence Report'!S142</f>
        <v>52.439891498639042</v>
      </c>
      <c r="P671" s="295">
        <f>'7.  Persistence Report'!T142</f>
        <v>52.506391613882847</v>
      </c>
      <c r="Q671" s="295">
        <f>'7.  Persistence Report'!U142</f>
        <v>52.309631912832188</v>
      </c>
      <c r="R671" s="295">
        <f>'7.  Persistence Report'!V142</f>
        <v>52.179650854343556</v>
      </c>
      <c r="S671" s="295">
        <f>'7.  Persistence Report'!W142</f>
        <v>52.049669795854911</v>
      </c>
      <c r="T671" s="295"/>
      <c r="U671" s="295"/>
      <c r="V671" s="295"/>
      <c r="W671" s="295"/>
      <c r="X671" s="295"/>
      <c r="Y671" s="426"/>
      <c r="Z671" s="410">
        <f>'3-a.  Rate Class Allocations'!L76</f>
        <v>0.13942501827492498</v>
      </c>
      <c r="AA671" s="410">
        <f>'3-a.  Rate Class Allocations'!O76</f>
        <v>0.84694654778439893</v>
      </c>
      <c r="AB671" s="410"/>
      <c r="AC671" s="410"/>
      <c r="AD671" s="410"/>
      <c r="AE671" s="410"/>
      <c r="AF671" s="415"/>
      <c r="AG671" s="415"/>
      <c r="AH671" s="415"/>
      <c r="AI671" s="415"/>
      <c r="AJ671" s="415"/>
      <c r="AK671" s="415"/>
      <c r="AL671" s="415"/>
      <c r="AM671" s="296">
        <f>SUM(Y671:AL671)</f>
        <v>0.98637156605932397</v>
      </c>
    </row>
    <row r="672" spans="1:39" outlineLevel="1">
      <c r="A672" s="532"/>
      <c r="B672" s="294" t="s">
        <v>310</v>
      </c>
      <c r="C672" s="291" t="s">
        <v>163</v>
      </c>
      <c r="D672" s="295"/>
      <c r="E672" s="295"/>
      <c r="F672" s="295"/>
      <c r="G672" s="295"/>
      <c r="H672" s="295"/>
      <c r="I672" s="295"/>
      <c r="J672" s="295"/>
      <c r="K672" s="295"/>
      <c r="L672" s="295"/>
      <c r="M672" s="295"/>
      <c r="N672" s="295">
        <f>N671</f>
        <v>12</v>
      </c>
      <c r="O672" s="295"/>
      <c r="P672" s="295"/>
      <c r="Q672" s="295"/>
      <c r="R672" s="295"/>
      <c r="S672" s="295"/>
      <c r="T672" s="295"/>
      <c r="U672" s="295"/>
      <c r="V672" s="295"/>
      <c r="W672" s="295"/>
      <c r="X672" s="295"/>
      <c r="Y672" s="411">
        <f>Y671</f>
        <v>0</v>
      </c>
      <c r="Z672" s="411">
        <f t="shared" ref="Z672" si="1963">Z671</f>
        <v>0.13942501827492498</v>
      </c>
      <c r="AA672" s="411">
        <f t="shared" ref="AA672" si="1964">AA671</f>
        <v>0.84694654778439893</v>
      </c>
      <c r="AB672" s="411">
        <f t="shared" ref="AB672" si="1965">AB671</f>
        <v>0</v>
      </c>
      <c r="AC672" s="411">
        <f t="shared" ref="AC672" si="1966">AC671</f>
        <v>0</v>
      </c>
      <c r="AD672" s="411">
        <f t="shared" ref="AD672" si="1967">AD671</f>
        <v>0</v>
      </c>
      <c r="AE672" s="411">
        <f t="shared" ref="AE672" si="1968">AE671</f>
        <v>0</v>
      </c>
      <c r="AF672" s="411">
        <f t="shared" ref="AF672" si="1969">AF671</f>
        <v>0</v>
      </c>
      <c r="AG672" s="411">
        <f t="shared" ref="AG672" si="1970">AG671</f>
        <v>0</v>
      </c>
      <c r="AH672" s="411">
        <f t="shared" ref="AH672" si="1971">AH671</f>
        <v>0</v>
      </c>
      <c r="AI672" s="411">
        <f t="shared" ref="AI672" si="1972">AI671</f>
        <v>0</v>
      </c>
      <c r="AJ672" s="411">
        <f t="shared" ref="AJ672" si="1973">AJ671</f>
        <v>0</v>
      </c>
      <c r="AK672" s="411">
        <f t="shared" ref="AK672" si="1974">AK671</f>
        <v>0</v>
      </c>
      <c r="AL672" s="411">
        <f t="shared" ref="AL672" si="1975">AL671</f>
        <v>0</v>
      </c>
      <c r="AM672" s="306"/>
    </row>
    <row r="673" spans="1:39" outlineLevel="1">
      <c r="A673" s="532"/>
      <c r="B673" s="294"/>
      <c r="C673" s="291"/>
      <c r="D673" s="291"/>
      <c r="E673" s="291"/>
      <c r="F673" s="291"/>
      <c r="G673" s="291"/>
      <c r="H673" s="291"/>
      <c r="I673" s="291"/>
      <c r="J673" s="291"/>
      <c r="K673" s="291"/>
      <c r="L673" s="291"/>
      <c r="M673" s="291"/>
      <c r="N673" s="291"/>
      <c r="O673" s="291"/>
      <c r="P673" s="291"/>
      <c r="Q673" s="291"/>
      <c r="R673" s="291"/>
      <c r="S673" s="291"/>
      <c r="T673" s="291"/>
      <c r="U673" s="291"/>
      <c r="V673" s="291"/>
      <c r="W673" s="291"/>
      <c r="X673" s="291"/>
      <c r="Y673" s="412"/>
      <c r="Z673" s="425"/>
      <c r="AA673" s="425"/>
      <c r="AB673" s="425"/>
      <c r="AC673" s="425"/>
      <c r="AD673" s="425"/>
      <c r="AE673" s="425"/>
      <c r="AF673" s="425"/>
      <c r="AG673" s="425"/>
      <c r="AH673" s="425"/>
      <c r="AI673" s="425"/>
      <c r="AJ673" s="425"/>
      <c r="AK673" s="425"/>
      <c r="AL673" s="425"/>
      <c r="AM673" s="306"/>
    </row>
    <row r="674" spans="1:39" ht="30" outlineLevel="1">
      <c r="A674" s="532">
        <v>27</v>
      </c>
      <c r="B674" s="428" t="s">
        <v>119</v>
      </c>
      <c r="C674" s="291" t="s">
        <v>779</v>
      </c>
      <c r="D674" s="295">
        <f>'7.  Persistence Report'!AX143</f>
        <v>68989.614994606687</v>
      </c>
      <c r="E674" s="295">
        <f>'7.  Persistence Report'!AY143</f>
        <v>56674.569572313332</v>
      </c>
      <c r="F674" s="295">
        <f>'7.  Persistence Report'!AZ143</f>
        <v>44359.524150019977</v>
      </c>
      <c r="G674" s="295">
        <f>'7.  Persistence Report'!BA143</f>
        <v>32044.478727726622</v>
      </c>
      <c r="H674" s="295">
        <f>'7.  Persistence Report'!BB143</f>
        <v>19729.433305433267</v>
      </c>
      <c r="I674" s="295"/>
      <c r="J674" s="295"/>
      <c r="K674" s="295"/>
      <c r="L674" s="295"/>
      <c r="M674" s="295"/>
      <c r="N674" s="295">
        <v>12</v>
      </c>
      <c r="O674" s="295">
        <f>'7.  Persistence Report'!S143</f>
        <v>15.097572352243645</v>
      </c>
      <c r="P674" s="295">
        <f>'7.  Persistence Report'!T143</f>
        <v>12.402794522882882</v>
      </c>
      <c r="Q674" s="295">
        <f>'7.  Persistence Report'!U143</f>
        <v>9.7077413612036274</v>
      </c>
      <c r="R674" s="295">
        <f>'7.  Persistence Report'!V143</f>
        <v>7.2128512416318253</v>
      </c>
      <c r="S674" s="295">
        <f>'7.  Persistence Report'!W143</f>
        <v>4.440873222589083</v>
      </c>
      <c r="T674" s="295"/>
      <c r="U674" s="295"/>
      <c r="V674" s="295"/>
      <c r="W674" s="295"/>
      <c r="X674" s="295"/>
      <c r="Y674" s="426"/>
      <c r="Z674" s="410"/>
      <c r="AA674" s="410"/>
      <c r="AB674" s="410"/>
      <c r="AC674" s="410"/>
      <c r="AD674" s="410"/>
      <c r="AE674" s="410"/>
      <c r="AF674" s="415"/>
      <c r="AG674" s="415"/>
      <c r="AH674" s="415"/>
      <c r="AI674" s="415"/>
      <c r="AJ674" s="415"/>
      <c r="AK674" s="415"/>
      <c r="AL674" s="415"/>
      <c r="AM674" s="296">
        <f>SUM(Y674:AL674)</f>
        <v>0</v>
      </c>
    </row>
    <row r="675" spans="1:39" outlineLevel="1">
      <c r="A675" s="532"/>
      <c r="B675" s="294" t="s">
        <v>310</v>
      </c>
      <c r="C675" s="291" t="s">
        <v>163</v>
      </c>
      <c r="D675" s="295"/>
      <c r="E675" s="295"/>
      <c r="F675" s="295"/>
      <c r="G675" s="295"/>
      <c r="H675" s="295"/>
      <c r="I675" s="295"/>
      <c r="J675" s="295"/>
      <c r="K675" s="295"/>
      <c r="L675" s="295"/>
      <c r="M675" s="295"/>
      <c r="N675" s="295">
        <f>N674</f>
        <v>12</v>
      </c>
      <c r="O675" s="295"/>
      <c r="P675" s="295"/>
      <c r="Q675" s="295"/>
      <c r="R675" s="295"/>
      <c r="S675" s="295"/>
      <c r="T675" s="295"/>
      <c r="U675" s="295"/>
      <c r="V675" s="295"/>
      <c r="W675" s="295"/>
      <c r="X675" s="295"/>
      <c r="Y675" s="411">
        <f>Y674</f>
        <v>0</v>
      </c>
      <c r="Z675" s="411">
        <f t="shared" ref="Z675" si="1976">Z674</f>
        <v>0</v>
      </c>
      <c r="AA675" s="411">
        <f t="shared" ref="AA675" si="1977">AA674</f>
        <v>0</v>
      </c>
      <c r="AB675" s="411">
        <f t="shared" ref="AB675" si="1978">AB674</f>
        <v>0</v>
      </c>
      <c r="AC675" s="411">
        <f t="shared" ref="AC675" si="1979">AC674</f>
        <v>0</v>
      </c>
      <c r="AD675" s="411">
        <f t="shared" ref="AD675" si="1980">AD674</f>
        <v>0</v>
      </c>
      <c r="AE675" s="411">
        <f t="shared" ref="AE675" si="1981">AE674</f>
        <v>0</v>
      </c>
      <c r="AF675" s="411">
        <f t="shared" ref="AF675" si="1982">AF674</f>
        <v>0</v>
      </c>
      <c r="AG675" s="411">
        <f t="shared" ref="AG675" si="1983">AG674</f>
        <v>0</v>
      </c>
      <c r="AH675" s="411">
        <f t="shared" ref="AH675" si="1984">AH674</f>
        <v>0</v>
      </c>
      <c r="AI675" s="411">
        <f t="shared" ref="AI675" si="1985">AI674</f>
        <v>0</v>
      </c>
      <c r="AJ675" s="411">
        <f t="shared" ref="AJ675" si="1986">AJ674</f>
        <v>0</v>
      </c>
      <c r="AK675" s="411">
        <f t="shared" ref="AK675" si="1987">AK674</f>
        <v>0</v>
      </c>
      <c r="AL675" s="411">
        <f t="shared" ref="AL675" si="1988">AL674</f>
        <v>0</v>
      </c>
      <c r="AM675" s="306"/>
    </row>
    <row r="676" spans="1:39" outlineLevel="1">
      <c r="A676" s="532"/>
      <c r="B676" s="294"/>
      <c r="C676" s="291"/>
      <c r="D676" s="291"/>
      <c r="E676" s="291"/>
      <c r="F676" s="291"/>
      <c r="G676" s="291"/>
      <c r="H676" s="291"/>
      <c r="I676" s="291"/>
      <c r="J676" s="291"/>
      <c r="K676" s="291"/>
      <c r="L676" s="291"/>
      <c r="M676" s="291"/>
      <c r="N676" s="291"/>
      <c r="O676" s="291"/>
      <c r="P676" s="291"/>
      <c r="Q676" s="291"/>
      <c r="R676" s="291"/>
      <c r="S676" s="291"/>
      <c r="T676" s="291"/>
      <c r="U676" s="291"/>
      <c r="V676" s="291"/>
      <c r="W676" s="291"/>
      <c r="X676" s="291"/>
      <c r="Y676" s="412"/>
      <c r="Z676" s="425"/>
      <c r="AA676" s="425"/>
      <c r="AB676" s="425"/>
      <c r="AC676" s="425"/>
      <c r="AD676" s="425"/>
      <c r="AE676" s="425"/>
      <c r="AF676" s="425"/>
      <c r="AG676" s="425"/>
      <c r="AH676" s="425"/>
      <c r="AI676" s="425"/>
      <c r="AJ676" s="425"/>
      <c r="AK676" s="425"/>
      <c r="AL676" s="425"/>
      <c r="AM676" s="306"/>
    </row>
    <row r="677" spans="1:39" ht="30" outlineLevel="1">
      <c r="A677" s="532">
        <v>28</v>
      </c>
      <c r="B677" s="428" t="s">
        <v>120</v>
      </c>
      <c r="C677" s="291" t="s">
        <v>779</v>
      </c>
      <c r="D677" s="295">
        <f>'7.  Persistence Report'!AX145</f>
        <v>11899.509409392886</v>
      </c>
      <c r="E677" s="295">
        <f>'7.  Persistence Report'!AY145</f>
        <v>11840.465629912778</v>
      </c>
      <c r="F677" s="295">
        <f>'7.  Persistence Report'!AZ145</f>
        <v>11781.421850432671</v>
      </c>
      <c r="G677" s="295">
        <f>'7.  Persistence Report'!BA145</f>
        <v>11722.378070952564</v>
      </c>
      <c r="H677" s="295">
        <f>'7.  Persistence Report'!BB145</f>
        <v>11663.334291472456</v>
      </c>
      <c r="I677" s="295"/>
      <c r="J677" s="295"/>
      <c r="K677" s="295"/>
      <c r="L677" s="295"/>
      <c r="M677" s="295"/>
      <c r="N677" s="295">
        <v>12</v>
      </c>
      <c r="O677" s="295">
        <f>'7.  Persistence Report'!S145</f>
        <v>2.3168826731683967</v>
      </c>
      <c r="P677" s="295">
        <f>'7.  Persistence Report'!T145</f>
        <v>2.3053866101855096</v>
      </c>
      <c r="Q677" s="295">
        <f>'7.  Persistence Report'!U145</f>
        <v>2.293890547202623</v>
      </c>
      <c r="R677" s="295">
        <f>'7.  Persistence Report'!V145</f>
        <v>2.2823944842197359</v>
      </c>
      <c r="S677" s="295">
        <f>'7.  Persistence Report'!W145</f>
        <v>2.2708984212368493</v>
      </c>
      <c r="T677" s="295"/>
      <c r="U677" s="295"/>
      <c r="V677" s="295"/>
      <c r="W677" s="295"/>
      <c r="X677" s="295"/>
      <c r="Y677" s="426"/>
      <c r="Z677" s="410"/>
      <c r="AA677" s="410">
        <f>'3-a.  Rate Class Allocations'!O77</f>
        <v>1</v>
      </c>
      <c r="AB677" s="410"/>
      <c r="AC677" s="410"/>
      <c r="AD677" s="410"/>
      <c r="AE677" s="410"/>
      <c r="AF677" s="415"/>
      <c r="AG677" s="415"/>
      <c r="AH677" s="415"/>
      <c r="AI677" s="415"/>
      <c r="AJ677" s="415"/>
      <c r="AK677" s="415"/>
      <c r="AL677" s="415"/>
      <c r="AM677" s="296">
        <f>SUM(Y677:AL677)</f>
        <v>1</v>
      </c>
    </row>
    <row r="678" spans="1:39" outlineLevel="1">
      <c r="A678" s="532"/>
      <c r="B678" s="294" t="s">
        <v>310</v>
      </c>
      <c r="C678" s="291" t="s">
        <v>163</v>
      </c>
      <c r="D678" s="295"/>
      <c r="E678" s="295"/>
      <c r="F678" s="295"/>
      <c r="G678" s="295"/>
      <c r="H678" s="295"/>
      <c r="I678" s="295"/>
      <c r="J678" s="295"/>
      <c r="K678" s="295"/>
      <c r="L678" s="295"/>
      <c r="M678" s="295"/>
      <c r="N678" s="295">
        <f>N677</f>
        <v>12</v>
      </c>
      <c r="O678" s="295"/>
      <c r="P678" s="295"/>
      <c r="Q678" s="295"/>
      <c r="R678" s="295"/>
      <c r="S678" s="295"/>
      <c r="T678" s="295"/>
      <c r="U678" s="295"/>
      <c r="V678" s="295"/>
      <c r="W678" s="295"/>
      <c r="X678" s="295"/>
      <c r="Y678" s="411">
        <f>Y677</f>
        <v>0</v>
      </c>
      <c r="Z678" s="411">
        <f t="shared" ref="Z678" si="1989">Z677</f>
        <v>0</v>
      </c>
      <c r="AA678" s="411">
        <f t="shared" ref="AA678" si="1990">AA677</f>
        <v>1</v>
      </c>
      <c r="AB678" s="411">
        <f t="shared" ref="AB678" si="1991">AB677</f>
        <v>0</v>
      </c>
      <c r="AC678" s="411">
        <f t="shared" ref="AC678" si="1992">AC677</f>
        <v>0</v>
      </c>
      <c r="AD678" s="411">
        <f t="shared" ref="AD678" si="1993">AD677</f>
        <v>0</v>
      </c>
      <c r="AE678" s="411">
        <f t="shared" ref="AE678" si="1994">AE677</f>
        <v>0</v>
      </c>
      <c r="AF678" s="411">
        <f t="shared" ref="AF678" si="1995">AF677</f>
        <v>0</v>
      </c>
      <c r="AG678" s="411">
        <f t="shared" ref="AG678" si="1996">AG677</f>
        <v>0</v>
      </c>
      <c r="AH678" s="411">
        <f t="shared" ref="AH678" si="1997">AH677</f>
        <v>0</v>
      </c>
      <c r="AI678" s="411">
        <f t="shared" ref="AI678" si="1998">AI677</f>
        <v>0</v>
      </c>
      <c r="AJ678" s="411">
        <f t="shared" ref="AJ678" si="1999">AJ677</f>
        <v>0</v>
      </c>
      <c r="AK678" s="411">
        <f t="shared" ref="AK678" si="2000">AK677</f>
        <v>0</v>
      </c>
      <c r="AL678" s="411">
        <f t="shared" ref="AL678" si="2001">AL677</f>
        <v>0</v>
      </c>
      <c r="AM678" s="306"/>
    </row>
    <row r="679" spans="1:39" outlineLevel="1">
      <c r="A679" s="532"/>
      <c r="B679" s="294"/>
      <c r="C679" s="291"/>
      <c r="D679" s="291"/>
      <c r="E679" s="291"/>
      <c r="F679" s="291"/>
      <c r="G679" s="291"/>
      <c r="H679" s="291"/>
      <c r="I679" s="291"/>
      <c r="J679" s="291"/>
      <c r="K679" s="291"/>
      <c r="L679" s="291"/>
      <c r="M679" s="291"/>
      <c r="N679" s="291"/>
      <c r="O679" s="291"/>
      <c r="P679" s="291"/>
      <c r="Q679" s="291"/>
      <c r="R679" s="291"/>
      <c r="S679" s="291"/>
      <c r="T679" s="291"/>
      <c r="U679" s="291"/>
      <c r="V679" s="291"/>
      <c r="W679" s="291"/>
      <c r="X679" s="291"/>
      <c r="Y679" s="412"/>
      <c r="Z679" s="425"/>
      <c r="AA679" s="425"/>
      <c r="AB679" s="425"/>
      <c r="AC679" s="425"/>
      <c r="AD679" s="425"/>
      <c r="AE679" s="425"/>
      <c r="AF679" s="425"/>
      <c r="AG679" s="425"/>
      <c r="AH679" s="425"/>
      <c r="AI679" s="425"/>
      <c r="AJ679" s="425"/>
      <c r="AK679" s="425"/>
      <c r="AL679" s="425"/>
      <c r="AM679" s="306"/>
    </row>
    <row r="680" spans="1:39" ht="30" outlineLevel="1">
      <c r="A680" s="532">
        <v>29</v>
      </c>
      <c r="B680" s="428" t="s">
        <v>121</v>
      </c>
      <c r="C680" s="291" t="s">
        <v>25</v>
      </c>
      <c r="D680" s="295"/>
      <c r="E680" s="295"/>
      <c r="F680" s="295"/>
      <c r="G680" s="295"/>
      <c r="H680" s="295"/>
      <c r="I680" s="295"/>
      <c r="J680" s="295"/>
      <c r="K680" s="295"/>
      <c r="L680" s="295"/>
      <c r="M680" s="295"/>
      <c r="N680" s="295">
        <v>3</v>
      </c>
      <c r="O680" s="295"/>
      <c r="P680" s="295"/>
      <c r="Q680" s="295"/>
      <c r="R680" s="295"/>
      <c r="S680" s="295"/>
      <c r="T680" s="295"/>
      <c r="U680" s="295"/>
      <c r="V680" s="295"/>
      <c r="W680" s="295"/>
      <c r="X680" s="295"/>
      <c r="Y680" s="426"/>
      <c r="Z680" s="410"/>
      <c r="AA680" s="410"/>
      <c r="AB680" s="410"/>
      <c r="AC680" s="410"/>
      <c r="AD680" s="410"/>
      <c r="AE680" s="410"/>
      <c r="AF680" s="415"/>
      <c r="AG680" s="415"/>
      <c r="AH680" s="415"/>
      <c r="AI680" s="415"/>
      <c r="AJ680" s="415"/>
      <c r="AK680" s="415"/>
      <c r="AL680" s="415"/>
      <c r="AM680" s="296">
        <f>SUM(Y680:AL680)</f>
        <v>0</v>
      </c>
    </row>
    <row r="681" spans="1:39" outlineLevel="1">
      <c r="A681" s="532"/>
      <c r="B681" s="294" t="s">
        <v>310</v>
      </c>
      <c r="C681" s="291" t="s">
        <v>163</v>
      </c>
      <c r="D681" s="295"/>
      <c r="E681" s="295"/>
      <c r="F681" s="295"/>
      <c r="G681" s="295"/>
      <c r="H681" s="295"/>
      <c r="I681" s="295"/>
      <c r="J681" s="295"/>
      <c r="K681" s="295"/>
      <c r="L681" s="295"/>
      <c r="M681" s="295"/>
      <c r="N681" s="295">
        <f>N680</f>
        <v>3</v>
      </c>
      <c r="O681" s="295"/>
      <c r="P681" s="295"/>
      <c r="Q681" s="295"/>
      <c r="R681" s="295"/>
      <c r="S681" s="295"/>
      <c r="T681" s="295"/>
      <c r="U681" s="295"/>
      <c r="V681" s="295"/>
      <c r="W681" s="295"/>
      <c r="X681" s="295"/>
      <c r="Y681" s="411">
        <f>Y680</f>
        <v>0</v>
      </c>
      <c r="Z681" s="411">
        <f t="shared" ref="Z681" si="2002">Z680</f>
        <v>0</v>
      </c>
      <c r="AA681" s="411">
        <f t="shared" ref="AA681" si="2003">AA680</f>
        <v>0</v>
      </c>
      <c r="AB681" s="411">
        <f t="shared" ref="AB681" si="2004">AB680</f>
        <v>0</v>
      </c>
      <c r="AC681" s="411">
        <f t="shared" ref="AC681" si="2005">AC680</f>
        <v>0</v>
      </c>
      <c r="AD681" s="411">
        <f t="shared" ref="AD681" si="2006">AD680</f>
        <v>0</v>
      </c>
      <c r="AE681" s="411">
        <f t="shared" ref="AE681" si="2007">AE680</f>
        <v>0</v>
      </c>
      <c r="AF681" s="411">
        <f t="shared" ref="AF681" si="2008">AF680</f>
        <v>0</v>
      </c>
      <c r="AG681" s="411">
        <f t="shared" ref="AG681" si="2009">AG680</f>
        <v>0</v>
      </c>
      <c r="AH681" s="411">
        <f t="shared" ref="AH681" si="2010">AH680</f>
        <v>0</v>
      </c>
      <c r="AI681" s="411">
        <f t="shared" ref="AI681" si="2011">AI680</f>
        <v>0</v>
      </c>
      <c r="AJ681" s="411">
        <f t="shared" ref="AJ681" si="2012">AJ680</f>
        <v>0</v>
      </c>
      <c r="AK681" s="411">
        <f t="shared" ref="AK681" si="2013">AK680</f>
        <v>0</v>
      </c>
      <c r="AL681" s="411">
        <f t="shared" ref="AL681" si="2014">AL680</f>
        <v>0</v>
      </c>
      <c r="AM681" s="306"/>
    </row>
    <row r="682" spans="1:39" outlineLevel="1">
      <c r="A682" s="532"/>
      <c r="B682" s="294"/>
      <c r="C682" s="291"/>
      <c r="D682" s="291"/>
      <c r="E682" s="291"/>
      <c r="F682" s="291"/>
      <c r="G682" s="291"/>
      <c r="H682" s="291"/>
      <c r="I682" s="291"/>
      <c r="J682" s="291"/>
      <c r="K682" s="291"/>
      <c r="L682" s="291"/>
      <c r="M682" s="291"/>
      <c r="N682" s="291"/>
      <c r="O682" s="291"/>
      <c r="P682" s="291"/>
      <c r="Q682" s="291"/>
      <c r="R682" s="291"/>
      <c r="S682" s="291"/>
      <c r="T682" s="291"/>
      <c r="U682" s="291"/>
      <c r="V682" s="291"/>
      <c r="W682" s="291"/>
      <c r="X682" s="291"/>
      <c r="Y682" s="412"/>
      <c r="Z682" s="425"/>
      <c r="AA682" s="425"/>
      <c r="AB682" s="425"/>
      <c r="AC682" s="425"/>
      <c r="AD682" s="425"/>
      <c r="AE682" s="425"/>
      <c r="AF682" s="425"/>
      <c r="AG682" s="425"/>
      <c r="AH682" s="425"/>
      <c r="AI682" s="425"/>
      <c r="AJ682" s="425"/>
      <c r="AK682" s="425"/>
      <c r="AL682" s="425"/>
      <c r="AM682" s="306"/>
    </row>
    <row r="683" spans="1:39" ht="30" outlineLevel="1">
      <c r="A683" s="532">
        <v>30</v>
      </c>
      <c r="B683" s="428" t="s">
        <v>122</v>
      </c>
      <c r="C683" s="291" t="s">
        <v>25</v>
      </c>
      <c r="D683" s="295"/>
      <c r="E683" s="295"/>
      <c r="F683" s="295"/>
      <c r="G683" s="295"/>
      <c r="H683" s="295"/>
      <c r="I683" s="295"/>
      <c r="J683" s="295"/>
      <c r="K683" s="295"/>
      <c r="L683" s="295"/>
      <c r="M683" s="295"/>
      <c r="N683" s="295">
        <v>12</v>
      </c>
      <c r="O683" s="295"/>
      <c r="P683" s="295"/>
      <c r="Q683" s="295"/>
      <c r="R683" s="295"/>
      <c r="S683" s="295"/>
      <c r="T683" s="295"/>
      <c r="U683" s="295"/>
      <c r="V683" s="295"/>
      <c r="W683" s="295"/>
      <c r="X683" s="295"/>
      <c r="Y683" s="426"/>
      <c r="Z683" s="410"/>
      <c r="AA683" s="410"/>
      <c r="AB683" s="410"/>
      <c r="AC683" s="410"/>
      <c r="AD683" s="410"/>
      <c r="AE683" s="410"/>
      <c r="AF683" s="415"/>
      <c r="AG683" s="415"/>
      <c r="AH683" s="415"/>
      <c r="AI683" s="415"/>
      <c r="AJ683" s="415"/>
      <c r="AK683" s="415"/>
      <c r="AL683" s="415"/>
      <c r="AM683" s="296">
        <f>SUM(Y683:AL683)</f>
        <v>0</v>
      </c>
    </row>
    <row r="684" spans="1:39" outlineLevel="1">
      <c r="A684" s="532"/>
      <c r="B684" s="294" t="s">
        <v>310</v>
      </c>
      <c r="C684" s="291" t="s">
        <v>163</v>
      </c>
      <c r="D684" s="295"/>
      <c r="E684" s="295"/>
      <c r="F684" s="295"/>
      <c r="G684" s="295"/>
      <c r="H684" s="295"/>
      <c r="I684" s="295"/>
      <c r="J684" s="295"/>
      <c r="K684" s="295"/>
      <c r="L684" s="295"/>
      <c r="M684" s="295"/>
      <c r="N684" s="295">
        <f>N683</f>
        <v>12</v>
      </c>
      <c r="O684" s="295"/>
      <c r="P684" s="295"/>
      <c r="Q684" s="295"/>
      <c r="R684" s="295"/>
      <c r="S684" s="295"/>
      <c r="T684" s="295"/>
      <c r="U684" s="295"/>
      <c r="V684" s="295"/>
      <c r="W684" s="295"/>
      <c r="X684" s="295"/>
      <c r="Y684" s="411">
        <f>Y683</f>
        <v>0</v>
      </c>
      <c r="Z684" s="411">
        <f t="shared" ref="Z684" si="2015">Z683</f>
        <v>0</v>
      </c>
      <c r="AA684" s="411">
        <f t="shared" ref="AA684" si="2016">AA683</f>
        <v>0</v>
      </c>
      <c r="AB684" s="411">
        <f t="shared" ref="AB684" si="2017">AB683</f>
        <v>0</v>
      </c>
      <c r="AC684" s="411">
        <f t="shared" ref="AC684" si="2018">AC683</f>
        <v>0</v>
      </c>
      <c r="AD684" s="411">
        <f t="shared" ref="AD684" si="2019">AD683</f>
        <v>0</v>
      </c>
      <c r="AE684" s="411">
        <f t="shared" ref="AE684" si="2020">AE683</f>
        <v>0</v>
      </c>
      <c r="AF684" s="411">
        <f t="shared" ref="AF684" si="2021">AF683</f>
        <v>0</v>
      </c>
      <c r="AG684" s="411">
        <f t="shared" ref="AG684" si="2022">AG683</f>
        <v>0</v>
      </c>
      <c r="AH684" s="411">
        <f t="shared" ref="AH684" si="2023">AH683</f>
        <v>0</v>
      </c>
      <c r="AI684" s="411">
        <f t="shared" ref="AI684" si="2024">AI683</f>
        <v>0</v>
      </c>
      <c r="AJ684" s="411">
        <f t="shared" ref="AJ684" si="2025">AJ683</f>
        <v>0</v>
      </c>
      <c r="AK684" s="411">
        <f t="shared" ref="AK684" si="2026">AK683</f>
        <v>0</v>
      </c>
      <c r="AL684" s="411">
        <f t="shared" ref="AL684" si="2027">AL683</f>
        <v>0</v>
      </c>
      <c r="AM684" s="306"/>
    </row>
    <row r="685" spans="1:39" outlineLevel="1">
      <c r="A685" s="532"/>
      <c r="B685" s="294"/>
      <c r="C685" s="291"/>
      <c r="D685" s="291"/>
      <c r="E685" s="291"/>
      <c r="F685" s="291"/>
      <c r="G685" s="291"/>
      <c r="H685" s="291"/>
      <c r="I685" s="291"/>
      <c r="J685" s="291"/>
      <c r="K685" s="291"/>
      <c r="L685" s="291"/>
      <c r="M685" s="291"/>
      <c r="N685" s="291"/>
      <c r="O685" s="291"/>
      <c r="P685" s="291"/>
      <c r="Q685" s="291"/>
      <c r="R685" s="291"/>
      <c r="S685" s="291"/>
      <c r="T685" s="291"/>
      <c r="U685" s="291"/>
      <c r="V685" s="291"/>
      <c r="W685" s="291"/>
      <c r="X685" s="291"/>
      <c r="Y685" s="412"/>
      <c r="Z685" s="425"/>
      <c r="AA685" s="425"/>
      <c r="AB685" s="425"/>
      <c r="AC685" s="425"/>
      <c r="AD685" s="425"/>
      <c r="AE685" s="425"/>
      <c r="AF685" s="425"/>
      <c r="AG685" s="425"/>
      <c r="AH685" s="425"/>
      <c r="AI685" s="425"/>
      <c r="AJ685" s="425"/>
      <c r="AK685" s="425"/>
      <c r="AL685" s="425"/>
      <c r="AM685" s="306"/>
    </row>
    <row r="686" spans="1:39" ht="30" outlineLevel="1">
      <c r="A686" s="532">
        <v>31</v>
      </c>
      <c r="B686" s="428" t="s">
        <v>123</v>
      </c>
      <c r="C686" s="291" t="s">
        <v>25</v>
      </c>
      <c r="D686" s="295"/>
      <c r="E686" s="295"/>
      <c r="F686" s="295"/>
      <c r="G686" s="295"/>
      <c r="H686" s="295"/>
      <c r="I686" s="295"/>
      <c r="J686" s="295"/>
      <c r="K686" s="295"/>
      <c r="L686" s="295"/>
      <c r="M686" s="295"/>
      <c r="N686" s="295">
        <v>12</v>
      </c>
      <c r="O686" s="295"/>
      <c r="P686" s="295"/>
      <c r="Q686" s="295"/>
      <c r="R686" s="295"/>
      <c r="S686" s="295"/>
      <c r="T686" s="295"/>
      <c r="U686" s="295"/>
      <c r="V686" s="295"/>
      <c r="W686" s="295"/>
      <c r="X686" s="295"/>
      <c r="Y686" s="426"/>
      <c r="Z686" s="410"/>
      <c r="AA686" s="410"/>
      <c r="AB686" s="410"/>
      <c r="AC686" s="410"/>
      <c r="AD686" s="410"/>
      <c r="AE686" s="410"/>
      <c r="AF686" s="415"/>
      <c r="AG686" s="415"/>
      <c r="AH686" s="415"/>
      <c r="AI686" s="415"/>
      <c r="AJ686" s="415"/>
      <c r="AK686" s="415"/>
      <c r="AL686" s="415"/>
      <c r="AM686" s="296">
        <f>SUM(Y686:AL686)</f>
        <v>0</v>
      </c>
    </row>
    <row r="687" spans="1:39" outlineLevel="1">
      <c r="A687" s="532"/>
      <c r="B687" s="294" t="s">
        <v>310</v>
      </c>
      <c r="C687" s="291" t="s">
        <v>163</v>
      </c>
      <c r="D687" s="295"/>
      <c r="E687" s="295"/>
      <c r="F687" s="295"/>
      <c r="G687" s="295"/>
      <c r="H687" s="295"/>
      <c r="I687" s="295"/>
      <c r="J687" s="295"/>
      <c r="K687" s="295"/>
      <c r="L687" s="295"/>
      <c r="M687" s="295"/>
      <c r="N687" s="295">
        <f>N686</f>
        <v>12</v>
      </c>
      <c r="O687" s="295"/>
      <c r="P687" s="295"/>
      <c r="Q687" s="295"/>
      <c r="R687" s="295"/>
      <c r="S687" s="295"/>
      <c r="T687" s="295"/>
      <c r="U687" s="295"/>
      <c r="V687" s="295"/>
      <c r="W687" s="295"/>
      <c r="X687" s="295"/>
      <c r="Y687" s="411">
        <f>Y686</f>
        <v>0</v>
      </c>
      <c r="Z687" s="411">
        <f t="shared" ref="Z687" si="2028">Z686</f>
        <v>0</v>
      </c>
      <c r="AA687" s="411">
        <f t="shared" ref="AA687" si="2029">AA686</f>
        <v>0</v>
      </c>
      <c r="AB687" s="411">
        <f t="shared" ref="AB687" si="2030">AB686</f>
        <v>0</v>
      </c>
      <c r="AC687" s="411">
        <f t="shared" ref="AC687" si="2031">AC686</f>
        <v>0</v>
      </c>
      <c r="AD687" s="411">
        <f t="shared" ref="AD687" si="2032">AD686</f>
        <v>0</v>
      </c>
      <c r="AE687" s="411">
        <f t="shared" ref="AE687" si="2033">AE686</f>
        <v>0</v>
      </c>
      <c r="AF687" s="411">
        <f t="shared" ref="AF687" si="2034">AF686</f>
        <v>0</v>
      </c>
      <c r="AG687" s="411">
        <f t="shared" ref="AG687" si="2035">AG686</f>
        <v>0</v>
      </c>
      <c r="AH687" s="411">
        <f t="shared" ref="AH687" si="2036">AH686</f>
        <v>0</v>
      </c>
      <c r="AI687" s="411">
        <f t="shared" ref="AI687" si="2037">AI686</f>
        <v>0</v>
      </c>
      <c r="AJ687" s="411">
        <f t="shared" ref="AJ687" si="2038">AJ686</f>
        <v>0</v>
      </c>
      <c r="AK687" s="411">
        <f t="shared" ref="AK687" si="2039">AK686</f>
        <v>0</v>
      </c>
      <c r="AL687" s="411">
        <f t="shared" ref="AL687" si="2040">AL686</f>
        <v>0</v>
      </c>
      <c r="AM687" s="306"/>
    </row>
    <row r="688" spans="1:39" outlineLevel="1">
      <c r="A688" s="532"/>
      <c r="B688" s="428"/>
      <c r="C688" s="291"/>
      <c r="D688" s="291"/>
      <c r="E688" s="291"/>
      <c r="F688" s="291"/>
      <c r="G688" s="291"/>
      <c r="H688" s="291"/>
      <c r="I688" s="291"/>
      <c r="J688" s="291"/>
      <c r="K688" s="291"/>
      <c r="L688" s="291"/>
      <c r="M688" s="291"/>
      <c r="N688" s="291"/>
      <c r="O688" s="291"/>
      <c r="P688" s="291"/>
      <c r="Q688" s="291"/>
      <c r="R688" s="291"/>
      <c r="S688" s="291"/>
      <c r="T688" s="291"/>
      <c r="U688" s="291"/>
      <c r="V688" s="291"/>
      <c r="W688" s="291"/>
      <c r="X688" s="291"/>
      <c r="Y688" s="412"/>
      <c r="Z688" s="425"/>
      <c r="AA688" s="425"/>
      <c r="AB688" s="425"/>
      <c r="AC688" s="425"/>
      <c r="AD688" s="425"/>
      <c r="AE688" s="425"/>
      <c r="AF688" s="425"/>
      <c r="AG688" s="425"/>
      <c r="AH688" s="425"/>
      <c r="AI688" s="425"/>
      <c r="AJ688" s="425"/>
      <c r="AK688" s="425"/>
      <c r="AL688" s="425"/>
      <c r="AM688" s="306"/>
    </row>
    <row r="689" spans="1:39" ht="30" outlineLevel="1">
      <c r="A689" s="532">
        <v>32</v>
      </c>
      <c r="B689" s="428" t="s">
        <v>124</v>
      </c>
      <c r="C689" s="291" t="s">
        <v>25</v>
      </c>
      <c r="D689" s="295"/>
      <c r="E689" s="295"/>
      <c r="F689" s="295"/>
      <c r="G689" s="295"/>
      <c r="H689" s="295"/>
      <c r="I689" s="295"/>
      <c r="J689" s="295"/>
      <c r="K689" s="295"/>
      <c r="L689" s="295"/>
      <c r="M689" s="295"/>
      <c r="N689" s="295">
        <v>12</v>
      </c>
      <c r="O689" s="295"/>
      <c r="P689" s="295"/>
      <c r="Q689" s="295"/>
      <c r="R689" s="295"/>
      <c r="S689" s="295"/>
      <c r="T689" s="295"/>
      <c r="U689" s="295"/>
      <c r="V689" s="295"/>
      <c r="W689" s="295"/>
      <c r="X689" s="295"/>
      <c r="Y689" s="426"/>
      <c r="Z689" s="410"/>
      <c r="AA689" s="410"/>
      <c r="AB689" s="410"/>
      <c r="AC689" s="410"/>
      <c r="AD689" s="410"/>
      <c r="AE689" s="410"/>
      <c r="AF689" s="415"/>
      <c r="AG689" s="415"/>
      <c r="AH689" s="415"/>
      <c r="AI689" s="415"/>
      <c r="AJ689" s="415"/>
      <c r="AK689" s="415"/>
      <c r="AL689" s="415"/>
      <c r="AM689" s="296">
        <f>SUM(Y689:AL689)</f>
        <v>0</v>
      </c>
    </row>
    <row r="690" spans="1:39" outlineLevel="1">
      <c r="A690" s="532"/>
      <c r="B690" s="294" t="s">
        <v>310</v>
      </c>
      <c r="C690" s="291" t="s">
        <v>163</v>
      </c>
      <c r="D690" s="295"/>
      <c r="E690" s="295"/>
      <c r="F690" s="295"/>
      <c r="G690" s="295"/>
      <c r="H690" s="295"/>
      <c r="I690" s="295"/>
      <c r="J690" s="295"/>
      <c r="K690" s="295"/>
      <c r="L690" s="295"/>
      <c r="M690" s="295"/>
      <c r="N690" s="295">
        <f>N689</f>
        <v>12</v>
      </c>
      <c r="O690" s="295"/>
      <c r="P690" s="295"/>
      <c r="Q690" s="295"/>
      <c r="R690" s="295"/>
      <c r="S690" s="295"/>
      <c r="T690" s="295"/>
      <c r="U690" s="295"/>
      <c r="V690" s="295"/>
      <c r="W690" s="295"/>
      <c r="X690" s="295"/>
      <c r="Y690" s="411">
        <f>Y689</f>
        <v>0</v>
      </c>
      <c r="Z690" s="411">
        <f t="shared" ref="Z690" si="2041">Z689</f>
        <v>0</v>
      </c>
      <c r="AA690" s="411">
        <f t="shared" ref="AA690" si="2042">AA689</f>
        <v>0</v>
      </c>
      <c r="AB690" s="411">
        <f t="shared" ref="AB690" si="2043">AB689</f>
        <v>0</v>
      </c>
      <c r="AC690" s="411">
        <f t="shared" ref="AC690" si="2044">AC689</f>
        <v>0</v>
      </c>
      <c r="AD690" s="411">
        <f t="shared" ref="AD690" si="2045">AD689</f>
        <v>0</v>
      </c>
      <c r="AE690" s="411">
        <f t="shared" ref="AE690" si="2046">AE689</f>
        <v>0</v>
      </c>
      <c r="AF690" s="411">
        <f t="shared" ref="AF690" si="2047">AF689</f>
        <v>0</v>
      </c>
      <c r="AG690" s="411">
        <f t="shared" ref="AG690" si="2048">AG689</f>
        <v>0</v>
      </c>
      <c r="AH690" s="411">
        <f t="shared" ref="AH690" si="2049">AH689</f>
        <v>0</v>
      </c>
      <c r="AI690" s="411">
        <f t="shared" ref="AI690" si="2050">AI689</f>
        <v>0</v>
      </c>
      <c r="AJ690" s="411">
        <f t="shared" ref="AJ690" si="2051">AJ689</f>
        <v>0</v>
      </c>
      <c r="AK690" s="411">
        <f t="shared" ref="AK690" si="2052">AK689</f>
        <v>0</v>
      </c>
      <c r="AL690" s="411">
        <f t="shared" ref="AL690" si="2053">AL689</f>
        <v>0</v>
      </c>
      <c r="AM690" s="306"/>
    </row>
    <row r="691" spans="1:39" outlineLevel="1">
      <c r="A691" s="532"/>
      <c r="B691" s="428"/>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75" outlineLevel="1">
      <c r="A692" s="532"/>
      <c r="B692" s="288" t="s">
        <v>501</v>
      </c>
      <c r="C692" s="291"/>
      <c r="D692" s="291"/>
      <c r="E692" s="291"/>
      <c r="F692" s="291"/>
      <c r="G692" s="291"/>
      <c r="H692" s="291"/>
      <c r="I692" s="291"/>
      <c r="J692" s="291"/>
      <c r="K692" s="291"/>
      <c r="L692" s="291"/>
      <c r="M692" s="291"/>
      <c r="N692" s="291"/>
      <c r="O692" s="291"/>
      <c r="P692" s="291"/>
      <c r="Q692" s="291"/>
      <c r="R692" s="291"/>
      <c r="S692" s="291"/>
      <c r="T692" s="291"/>
      <c r="U692" s="291"/>
      <c r="V692" s="291"/>
      <c r="W692" s="291"/>
      <c r="X692" s="291"/>
      <c r="Y692" s="412"/>
      <c r="Z692" s="425"/>
      <c r="AA692" s="425"/>
      <c r="AB692" s="425"/>
      <c r="AC692" s="425"/>
      <c r="AD692" s="425"/>
      <c r="AE692" s="425"/>
      <c r="AF692" s="425"/>
      <c r="AG692" s="425"/>
      <c r="AH692" s="425"/>
      <c r="AI692" s="425"/>
      <c r="AJ692" s="425"/>
      <c r="AK692" s="425"/>
      <c r="AL692" s="425"/>
      <c r="AM692" s="306"/>
    </row>
    <row r="693" spans="1:39" outlineLevel="1">
      <c r="A693" s="532">
        <v>33</v>
      </c>
      <c r="B693" s="428" t="s">
        <v>125</v>
      </c>
      <c r="C693" s="291" t="s">
        <v>779</v>
      </c>
      <c r="D693" s="295">
        <f>'7.  Persistence Report'!AX144</f>
        <v>81543.560833333293</v>
      </c>
      <c r="E693" s="295">
        <f>'7.  Persistence Report'!AY144</f>
        <v>81543.560833333293</v>
      </c>
      <c r="F693" s="295">
        <f>'7.  Persistence Report'!AZ144</f>
        <v>81543.560833333293</v>
      </c>
      <c r="G693" s="295">
        <f>'7.  Persistence Report'!BA144</f>
        <v>81543.560833333293</v>
      </c>
      <c r="H693" s="295">
        <f>'7.  Persistence Report'!BB144</f>
        <v>81543.560833333293</v>
      </c>
      <c r="I693" s="295"/>
      <c r="J693" s="295"/>
      <c r="K693" s="295"/>
      <c r="L693" s="295"/>
      <c r="M693" s="295"/>
      <c r="N693" s="295">
        <v>0</v>
      </c>
      <c r="O693" s="295">
        <f>'7.  Persistence Report'!S144</f>
        <v>11.466800835620347</v>
      </c>
      <c r="P693" s="295">
        <f>'7.  Persistence Report'!T144</f>
        <v>11.466800835620347</v>
      </c>
      <c r="Q693" s="295">
        <f>'7.  Persistence Report'!U144</f>
        <v>11.466800835620347</v>
      </c>
      <c r="R693" s="295">
        <f>'7.  Persistence Report'!V144</f>
        <v>11.466800835620347</v>
      </c>
      <c r="S693" s="295">
        <f>'7.  Persistence Report'!W144</f>
        <v>11.466800835620347</v>
      </c>
      <c r="T693" s="295"/>
      <c r="U693" s="295"/>
      <c r="V693" s="295"/>
      <c r="W693" s="295"/>
      <c r="X693" s="295"/>
      <c r="Y693" s="426"/>
      <c r="Z693" s="410"/>
      <c r="AA693" s="410"/>
      <c r="AB693" s="410"/>
      <c r="AC693" s="410"/>
      <c r="AD693" s="410"/>
      <c r="AE693" s="410"/>
      <c r="AF693" s="415"/>
      <c r="AG693" s="415"/>
      <c r="AH693" s="415"/>
      <c r="AI693" s="415"/>
      <c r="AJ693" s="415"/>
      <c r="AK693" s="415"/>
      <c r="AL693" s="415"/>
      <c r="AM693" s="296">
        <f>SUM(Y693:AL693)</f>
        <v>0</v>
      </c>
    </row>
    <row r="694" spans="1:39" outlineLevel="1">
      <c r="A694" s="532"/>
      <c r="B694" s="294" t="s">
        <v>310</v>
      </c>
      <c r="C694" s="291" t="s">
        <v>163</v>
      </c>
      <c r="D694" s="295"/>
      <c r="E694" s="295"/>
      <c r="F694" s="295"/>
      <c r="G694" s="295"/>
      <c r="H694" s="295"/>
      <c r="I694" s="295"/>
      <c r="J694" s="295"/>
      <c r="K694" s="295"/>
      <c r="L694" s="295"/>
      <c r="M694" s="295"/>
      <c r="N694" s="295">
        <f>N693</f>
        <v>0</v>
      </c>
      <c r="O694" s="295"/>
      <c r="P694" s="295"/>
      <c r="Q694" s="295"/>
      <c r="R694" s="295"/>
      <c r="S694" s="295"/>
      <c r="T694" s="295"/>
      <c r="U694" s="295"/>
      <c r="V694" s="295"/>
      <c r="W694" s="295"/>
      <c r="X694" s="295"/>
      <c r="Y694" s="411">
        <f>Y693</f>
        <v>0</v>
      </c>
      <c r="Z694" s="411">
        <f t="shared" ref="Z694" si="2054">Z693</f>
        <v>0</v>
      </c>
      <c r="AA694" s="411">
        <f t="shared" ref="AA694" si="2055">AA693</f>
        <v>0</v>
      </c>
      <c r="AB694" s="411">
        <f t="shared" ref="AB694" si="2056">AB693</f>
        <v>0</v>
      </c>
      <c r="AC694" s="411">
        <f t="shared" ref="AC694" si="2057">AC693</f>
        <v>0</v>
      </c>
      <c r="AD694" s="411">
        <f t="shared" ref="AD694" si="2058">AD693</f>
        <v>0</v>
      </c>
      <c r="AE694" s="411">
        <f t="shared" ref="AE694" si="2059">AE693</f>
        <v>0</v>
      </c>
      <c r="AF694" s="411">
        <f t="shared" ref="AF694" si="2060">AF693</f>
        <v>0</v>
      </c>
      <c r="AG694" s="411">
        <f t="shared" ref="AG694" si="2061">AG693</f>
        <v>0</v>
      </c>
      <c r="AH694" s="411">
        <f t="shared" ref="AH694" si="2062">AH693</f>
        <v>0</v>
      </c>
      <c r="AI694" s="411">
        <f t="shared" ref="AI694" si="2063">AI693</f>
        <v>0</v>
      </c>
      <c r="AJ694" s="411">
        <f t="shared" ref="AJ694" si="2064">AJ693</f>
        <v>0</v>
      </c>
      <c r="AK694" s="411">
        <f t="shared" ref="AK694" si="2065">AK693</f>
        <v>0</v>
      </c>
      <c r="AL694" s="411">
        <f t="shared" ref="AL694" si="2066">AL693</f>
        <v>0</v>
      </c>
      <c r="AM694" s="306"/>
    </row>
    <row r="695" spans="1:39" outlineLevel="1">
      <c r="A695" s="532"/>
      <c r="B695" s="428"/>
      <c r="C695" s="291"/>
      <c r="D695" s="291"/>
      <c r="E695" s="291"/>
      <c r="F695" s="291"/>
      <c r="G695" s="291"/>
      <c r="H695" s="291"/>
      <c r="I695" s="291"/>
      <c r="J695" s="291"/>
      <c r="K695" s="291"/>
      <c r="L695" s="291"/>
      <c r="M695" s="291"/>
      <c r="N695" s="291"/>
      <c r="O695" s="291"/>
      <c r="P695" s="291"/>
      <c r="Q695" s="291"/>
      <c r="R695" s="291"/>
      <c r="S695" s="291"/>
      <c r="T695" s="291"/>
      <c r="U695" s="291"/>
      <c r="V695" s="291"/>
      <c r="W695" s="291"/>
      <c r="X695" s="291"/>
      <c r="Y695" s="412"/>
      <c r="Z695" s="425"/>
      <c r="AA695" s="425"/>
      <c r="AB695" s="425"/>
      <c r="AC695" s="425"/>
      <c r="AD695" s="425"/>
      <c r="AE695" s="425"/>
      <c r="AF695" s="425"/>
      <c r="AG695" s="425"/>
      <c r="AH695" s="425"/>
      <c r="AI695" s="425"/>
      <c r="AJ695" s="425"/>
      <c r="AK695" s="425"/>
      <c r="AL695" s="425"/>
      <c r="AM695" s="306"/>
    </row>
    <row r="696" spans="1:39" outlineLevel="1">
      <c r="A696" s="532">
        <v>34</v>
      </c>
      <c r="B696" s="428" t="s">
        <v>126</v>
      </c>
      <c r="C696" s="291" t="s">
        <v>25</v>
      </c>
      <c r="D696" s="295"/>
      <c r="E696" s="295"/>
      <c r="F696" s="295"/>
      <c r="G696" s="295"/>
      <c r="H696" s="295"/>
      <c r="I696" s="295"/>
      <c r="J696" s="295"/>
      <c r="K696" s="295"/>
      <c r="L696" s="295"/>
      <c r="M696" s="295"/>
      <c r="N696" s="295">
        <v>0</v>
      </c>
      <c r="O696" s="295"/>
      <c r="P696" s="295"/>
      <c r="Q696" s="295"/>
      <c r="R696" s="295"/>
      <c r="S696" s="295"/>
      <c r="T696" s="295"/>
      <c r="U696" s="295"/>
      <c r="V696" s="295"/>
      <c r="W696" s="295"/>
      <c r="X696" s="295"/>
      <c r="Y696" s="426"/>
      <c r="Z696" s="410"/>
      <c r="AA696" s="410"/>
      <c r="AB696" s="410"/>
      <c r="AC696" s="410"/>
      <c r="AD696" s="410"/>
      <c r="AE696" s="410"/>
      <c r="AF696" s="415"/>
      <c r="AG696" s="415"/>
      <c r="AH696" s="415"/>
      <c r="AI696" s="415"/>
      <c r="AJ696" s="415"/>
      <c r="AK696" s="415"/>
      <c r="AL696" s="415"/>
      <c r="AM696" s="296">
        <f>SUM(Y696:AL696)</f>
        <v>0</v>
      </c>
    </row>
    <row r="697" spans="1:39" outlineLevel="1">
      <c r="A697" s="532"/>
      <c r="B697" s="294" t="s">
        <v>310</v>
      </c>
      <c r="C697" s="291" t="s">
        <v>163</v>
      </c>
      <c r="D697" s="295"/>
      <c r="E697" s="295"/>
      <c r="F697" s="295"/>
      <c r="G697" s="295"/>
      <c r="H697" s="295"/>
      <c r="I697" s="295"/>
      <c r="J697" s="295"/>
      <c r="K697" s="295"/>
      <c r="L697" s="295"/>
      <c r="M697" s="295"/>
      <c r="N697" s="295">
        <f>N696</f>
        <v>0</v>
      </c>
      <c r="O697" s="295"/>
      <c r="P697" s="295"/>
      <c r="Q697" s="295"/>
      <c r="R697" s="295"/>
      <c r="S697" s="295"/>
      <c r="T697" s="295"/>
      <c r="U697" s="295"/>
      <c r="V697" s="295"/>
      <c r="W697" s="295"/>
      <c r="X697" s="295"/>
      <c r="Y697" s="411">
        <f>Y696</f>
        <v>0</v>
      </c>
      <c r="Z697" s="411">
        <f t="shared" ref="Z697" si="2067">Z696</f>
        <v>0</v>
      </c>
      <c r="AA697" s="411">
        <f t="shared" ref="AA697" si="2068">AA696</f>
        <v>0</v>
      </c>
      <c r="AB697" s="411">
        <f t="shared" ref="AB697" si="2069">AB696</f>
        <v>0</v>
      </c>
      <c r="AC697" s="411">
        <f t="shared" ref="AC697" si="2070">AC696</f>
        <v>0</v>
      </c>
      <c r="AD697" s="411">
        <f t="shared" ref="AD697" si="2071">AD696</f>
        <v>0</v>
      </c>
      <c r="AE697" s="411">
        <f t="shared" ref="AE697" si="2072">AE696</f>
        <v>0</v>
      </c>
      <c r="AF697" s="411">
        <f t="shared" ref="AF697" si="2073">AF696</f>
        <v>0</v>
      </c>
      <c r="AG697" s="411">
        <f t="shared" ref="AG697" si="2074">AG696</f>
        <v>0</v>
      </c>
      <c r="AH697" s="411">
        <f t="shared" ref="AH697" si="2075">AH696</f>
        <v>0</v>
      </c>
      <c r="AI697" s="411">
        <f t="shared" ref="AI697" si="2076">AI696</f>
        <v>0</v>
      </c>
      <c r="AJ697" s="411">
        <f t="shared" ref="AJ697" si="2077">AJ696</f>
        <v>0</v>
      </c>
      <c r="AK697" s="411">
        <f t="shared" ref="AK697" si="2078">AK696</f>
        <v>0</v>
      </c>
      <c r="AL697" s="411">
        <f t="shared" ref="AL697" si="2079">AL696</f>
        <v>0</v>
      </c>
      <c r="AM697" s="306"/>
    </row>
    <row r="698" spans="1:39" outlineLevel="1">
      <c r="A698" s="532"/>
      <c r="B698" s="428"/>
      <c r="C698" s="291"/>
      <c r="D698" s="291"/>
      <c r="E698" s="291"/>
      <c r="F698" s="291"/>
      <c r="G698" s="291"/>
      <c r="H698" s="291"/>
      <c r="I698" s="291"/>
      <c r="J698" s="291"/>
      <c r="K698" s="291"/>
      <c r="L698" s="291"/>
      <c r="M698" s="291"/>
      <c r="N698" s="291"/>
      <c r="O698" s="291"/>
      <c r="P698" s="291"/>
      <c r="Q698" s="291"/>
      <c r="R698" s="291"/>
      <c r="S698" s="291"/>
      <c r="T698" s="291"/>
      <c r="U698" s="291"/>
      <c r="V698" s="291"/>
      <c r="W698" s="291"/>
      <c r="X698" s="291"/>
      <c r="Y698" s="412"/>
      <c r="Z698" s="425"/>
      <c r="AA698" s="425"/>
      <c r="AB698" s="425"/>
      <c r="AC698" s="425"/>
      <c r="AD698" s="425"/>
      <c r="AE698" s="425"/>
      <c r="AF698" s="425"/>
      <c r="AG698" s="425"/>
      <c r="AH698" s="425"/>
      <c r="AI698" s="425"/>
      <c r="AJ698" s="425"/>
      <c r="AK698" s="425"/>
      <c r="AL698" s="425"/>
      <c r="AM698" s="306"/>
    </row>
    <row r="699" spans="1:39" outlineLevel="1">
      <c r="A699" s="532">
        <v>35</v>
      </c>
      <c r="B699" s="428" t="s">
        <v>127</v>
      </c>
      <c r="C699" s="291" t="s">
        <v>25</v>
      </c>
      <c r="D699" s="295"/>
      <c r="E699" s="295"/>
      <c r="F699" s="295"/>
      <c r="G699" s="295"/>
      <c r="H699" s="295"/>
      <c r="I699" s="295"/>
      <c r="J699" s="295"/>
      <c r="K699" s="295"/>
      <c r="L699" s="295"/>
      <c r="M699" s="295"/>
      <c r="N699" s="295">
        <v>0</v>
      </c>
      <c r="O699" s="295"/>
      <c r="P699" s="295"/>
      <c r="Q699" s="295"/>
      <c r="R699" s="295"/>
      <c r="S699" s="295"/>
      <c r="T699" s="295"/>
      <c r="U699" s="295"/>
      <c r="V699" s="295"/>
      <c r="W699" s="295"/>
      <c r="X699" s="295"/>
      <c r="Y699" s="426"/>
      <c r="Z699" s="410"/>
      <c r="AA699" s="410"/>
      <c r="AB699" s="410"/>
      <c r="AC699" s="410"/>
      <c r="AD699" s="410"/>
      <c r="AE699" s="410"/>
      <c r="AF699" s="415"/>
      <c r="AG699" s="415"/>
      <c r="AH699" s="415"/>
      <c r="AI699" s="415"/>
      <c r="AJ699" s="415"/>
      <c r="AK699" s="415"/>
      <c r="AL699" s="415"/>
      <c r="AM699" s="296">
        <f>SUM(Y699:AL699)</f>
        <v>0</v>
      </c>
    </row>
    <row r="700" spans="1:39" outlineLevel="1">
      <c r="A700" s="532"/>
      <c r="B700" s="294" t="s">
        <v>310</v>
      </c>
      <c r="C700" s="291" t="s">
        <v>163</v>
      </c>
      <c r="D700" s="295"/>
      <c r="E700" s="295"/>
      <c r="F700" s="295"/>
      <c r="G700" s="295"/>
      <c r="H700" s="295"/>
      <c r="I700" s="295"/>
      <c r="J700" s="295"/>
      <c r="K700" s="295"/>
      <c r="L700" s="295"/>
      <c r="M700" s="295"/>
      <c r="N700" s="295">
        <f>N699</f>
        <v>0</v>
      </c>
      <c r="O700" s="295"/>
      <c r="P700" s="295"/>
      <c r="Q700" s="295"/>
      <c r="R700" s="295"/>
      <c r="S700" s="295"/>
      <c r="T700" s="295"/>
      <c r="U700" s="295"/>
      <c r="V700" s="295"/>
      <c r="W700" s="295"/>
      <c r="X700" s="295"/>
      <c r="Y700" s="411">
        <f>Y699</f>
        <v>0</v>
      </c>
      <c r="Z700" s="411">
        <f t="shared" ref="Z700" si="2080">Z699</f>
        <v>0</v>
      </c>
      <c r="AA700" s="411">
        <f t="shared" ref="AA700" si="2081">AA699</f>
        <v>0</v>
      </c>
      <c r="AB700" s="411">
        <f t="shared" ref="AB700" si="2082">AB699</f>
        <v>0</v>
      </c>
      <c r="AC700" s="411">
        <f t="shared" ref="AC700" si="2083">AC699</f>
        <v>0</v>
      </c>
      <c r="AD700" s="411">
        <f t="shared" ref="AD700" si="2084">AD699</f>
        <v>0</v>
      </c>
      <c r="AE700" s="411">
        <f t="shared" ref="AE700" si="2085">AE699</f>
        <v>0</v>
      </c>
      <c r="AF700" s="411">
        <f t="shared" ref="AF700" si="2086">AF699</f>
        <v>0</v>
      </c>
      <c r="AG700" s="411">
        <f t="shared" ref="AG700" si="2087">AG699</f>
        <v>0</v>
      </c>
      <c r="AH700" s="411">
        <f t="shared" ref="AH700" si="2088">AH699</f>
        <v>0</v>
      </c>
      <c r="AI700" s="411">
        <f t="shared" ref="AI700" si="2089">AI699</f>
        <v>0</v>
      </c>
      <c r="AJ700" s="411">
        <f t="shared" ref="AJ700" si="2090">AJ699</f>
        <v>0</v>
      </c>
      <c r="AK700" s="411">
        <f t="shared" ref="AK700" si="2091">AK699</f>
        <v>0</v>
      </c>
      <c r="AL700" s="411">
        <f t="shared" ref="AL700" si="2092">AL699</f>
        <v>0</v>
      </c>
      <c r="AM700" s="306"/>
    </row>
    <row r="701" spans="1:39" outlineLevel="1">
      <c r="A701" s="532"/>
      <c r="B701" s="431"/>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15.75" outlineLevel="1">
      <c r="A702" s="532"/>
      <c r="B702" s="288" t="s">
        <v>502</v>
      </c>
      <c r="C702" s="291"/>
      <c r="D702" s="291"/>
      <c r="E702" s="291"/>
      <c r="F702" s="291"/>
      <c r="G702" s="291"/>
      <c r="H702" s="291"/>
      <c r="I702" s="291"/>
      <c r="J702" s="291"/>
      <c r="K702" s="291"/>
      <c r="L702" s="291"/>
      <c r="M702" s="291"/>
      <c r="N702" s="291"/>
      <c r="O702" s="291"/>
      <c r="P702" s="291"/>
      <c r="Q702" s="291"/>
      <c r="R702" s="291"/>
      <c r="S702" s="291"/>
      <c r="T702" s="291"/>
      <c r="U702" s="291"/>
      <c r="V702" s="291"/>
      <c r="W702" s="291"/>
      <c r="X702" s="291"/>
      <c r="Y702" s="412"/>
      <c r="Z702" s="425"/>
      <c r="AA702" s="425"/>
      <c r="AB702" s="425"/>
      <c r="AC702" s="425"/>
      <c r="AD702" s="425"/>
      <c r="AE702" s="425"/>
      <c r="AF702" s="425"/>
      <c r="AG702" s="425"/>
      <c r="AH702" s="425"/>
      <c r="AI702" s="425"/>
      <c r="AJ702" s="425"/>
      <c r="AK702" s="425"/>
      <c r="AL702" s="425"/>
      <c r="AM702" s="306"/>
    </row>
    <row r="703" spans="1:39" outlineLevel="1">
      <c r="A703" s="532">
        <v>36</v>
      </c>
      <c r="B703" s="761" t="str">
        <f>'7.  Persistence Report'!D140</f>
        <v>Save on Energy Instant Discount Program</v>
      </c>
      <c r="C703" s="291" t="s">
        <v>779</v>
      </c>
      <c r="D703" s="295">
        <f>'7.  Persistence Report'!AX140</f>
        <v>465947.74679715873</v>
      </c>
      <c r="E703" s="295">
        <f>'7.  Persistence Report'!AY140</f>
        <v>464032.55240630358</v>
      </c>
      <c r="F703" s="295">
        <f>'7.  Persistence Report'!AZ140</f>
        <v>462117.35801544844</v>
      </c>
      <c r="G703" s="295">
        <f>'7.  Persistence Report'!BA140</f>
        <v>460202.16362459329</v>
      </c>
      <c r="H703" s="295">
        <f>'7.  Persistence Report'!BB140</f>
        <v>458286.96923373814</v>
      </c>
      <c r="I703" s="295"/>
      <c r="J703" s="295"/>
      <c r="K703" s="295"/>
      <c r="L703" s="295"/>
      <c r="M703" s="295"/>
      <c r="N703" s="295">
        <v>12</v>
      </c>
      <c r="O703" s="295"/>
      <c r="P703" s="295"/>
      <c r="Q703" s="295"/>
      <c r="R703" s="295"/>
      <c r="S703" s="295"/>
      <c r="T703" s="295"/>
      <c r="U703" s="295"/>
      <c r="V703" s="295"/>
      <c r="W703" s="295"/>
      <c r="X703" s="295"/>
      <c r="Y703" s="410">
        <v>1</v>
      </c>
      <c r="Z703" s="410"/>
      <c r="AA703" s="410"/>
      <c r="AB703" s="410"/>
      <c r="AC703" s="410"/>
      <c r="AD703" s="410"/>
      <c r="AE703" s="410"/>
      <c r="AF703" s="415"/>
      <c r="AG703" s="415"/>
      <c r="AH703" s="415"/>
      <c r="AI703" s="415"/>
      <c r="AJ703" s="415"/>
      <c r="AK703" s="415"/>
      <c r="AL703" s="415"/>
      <c r="AM703" s="296">
        <f>SUM(Y703:AL703)</f>
        <v>1</v>
      </c>
    </row>
    <row r="704" spans="1:39" outlineLevel="1">
      <c r="A704" s="532"/>
      <c r="B704" s="294" t="s">
        <v>310</v>
      </c>
      <c r="C704" s="291" t="s">
        <v>163</v>
      </c>
      <c r="D704" s="295"/>
      <c r="E704" s="295"/>
      <c r="F704" s="295"/>
      <c r="G704" s="295"/>
      <c r="H704" s="295"/>
      <c r="I704" s="295"/>
      <c r="J704" s="295"/>
      <c r="K704" s="295"/>
      <c r="L704" s="295"/>
      <c r="M704" s="295"/>
      <c r="N704" s="295">
        <f>N703</f>
        <v>12</v>
      </c>
      <c r="O704" s="295"/>
      <c r="P704" s="295"/>
      <c r="Q704" s="295"/>
      <c r="R704" s="295"/>
      <c r="S704" s="295"/>
      <c r="T704" s="295"/>
      <c r="U704" s="295"/>
      <c r="V704" s="295"/>
      <c r="W704" s="295"/>
      <c r="X704" s="295"/>
      <c r="Y704" s="411">
        <f>Y703</f>
        <v>1</v>
      </c>
      <c r="Z704" s="411">
        <f t="shared" ref="Z704" si="2093">Z703</f>
        <v>0</v>
      </c>
      <c r="AA704" s="411">
        <f t="shared" ref="AA704" si="2094">AA703</f>
        <v>0</v>
      </c>
      <c r="AB704" s="411">
        <f t="shared" ref="AB704" si="2095">AB703</f>
        <v>0</v>
      </c>
      <c r="AC704" s="411">
        <f t="shared" ref="AC704" si="2096">AC703</f>
        <v>0</v>
      </c>
      <c r="AD704" s="411">
        <f t="shared" ref="AD704" si="2097">AD703</f>
        <v>0</v>
      </c>
      <c r="AE704" s="411">
        <f t="shared" ref="AE704" si="2098">AE703</f>
        <v>0</v>
      </c>
      <c r="AF704" s="411">
        <f t="shared" ref="AF704" si="2099">AF703</f>
        <v>0</v>
      </c>
      <c r="AG704" s="411">
        <f t="shared" ref="AG704" si="2100">AG703</f>
        <v>0</v>
      </c>
      <c r="AH704" s="411">
        <f t="shared" ref="AH704" si="2101">AH703</f>
        <v>0</v>
      </c>
      <c r="AI704" s="411">
        <f t="shared" ref="AI704" si="2102">AI703</f>
        <v>0</v>
      </c>
      <c r="AJ704" s="411">
        <f t="shared" ref="AJ704" si="2103">AJ703</f>
        <v>0</v>
      </c>
      <c r="AK704" s="411">
        <f t="shared" ref="AK704" si="2104">AK703</f>
        <v>0</v>
      </c>
      <c r="AL704" s="411">
        <f t="shared" ref="AL704" si="2105">AL703</f>
        <v>0</v>
      </c>
      <c r="AM704" s="306"/>
    </row>
    <row r="705" spans="1:39" outlineLevel="1">
      <c r="A705" s="532"/>
      <c r="B705" s="428"/>
      <c r="C705" s="291"/>
      <c r="D705" s="291"/>
      <c r="E705" s="291"/>
      <c r="F705" s="291"/>
      <c r="G705" s="291"/>
      <c r="H705" s="291"/>
      <c r="I705" s="291"/>
      <c r="J705" s="291"/>
      <c r="K705" s="291"/>
      <c r="L705" s="291"/>
      <c r="M705" s="291"/>
      <c r="N705" s="291"/>
      <c r="O705" s="291"/>
      <c r="P705" s="291"/>
      <c r="Q705" s="291"/>
      <c r="R705" s="291"/>
      <c r="S705" s="291"/>
      <c r="T705" s="291"/>
      <c r="U705" s="291"/>
      <c r="V705" s="291"/>
      <c r="W705" s="291"/>
      <c r="X705" s="291"/>
      <c r="Y705" s="412"/>
      <c r="Z705" s="425"/>
      <c r="AA705" s="425"/>
      <c r="AB705" s="425"/>
      <c r="AC705" s="425"/>
      <c r="AD705" s="425"/>
      <c r="AE705" s="425"/>
      <c r="AF705" s="425"/>
      <c r="AG705" s="425"/>
      <c r="AH705" s="425"/>
      <c r="AI705" s="425"/>
      <c r="AJ705" s="425"/>
      <c r="AK705" s="425"/>
      <c r="AL705" s="425"/>
      <c r="AM705" s="306"/>
    </row>
    <row r="706" spans="1:39" ht="30" outlineLevel="1">
      <c r="A706" s="532">
        <v>37</v>
      </c>
      <c r="B706" s="428" t="s">
        <v>129</v>
      </c>
      <c r="C706" s="291" t="s">
        <v>25</v>
      </c>
      <c r="D706" s="295"/>
      <c r="E706" s="295"/>
      <c r="F706" s="295"/>
      <c r="G706" s="295"/>
      <c r="H706" s="295"/>
      <c r="I706" s="295"/>
      <c r="J706" s="295"/>
      <c r="K706" s="295"/>
      <c r="L706" s="295"/>
      <c r="M706" s="295"/>
      <c r="N706" s="295">
        <v>12</v>
      </c>
      <c r="O706" s="295"/>
      <c r="P706" s="295"/>
      <c r="Q706" s="295"/>
      <c r="R706" s="295"/>
      <c r="S706" s="295"/>
      <c r="T706" s="295"/>
      <c r="U706" s="295"/>
      <c r="V706" s="295"/>
      <c r="W706" s="295"/>
      <c r="X706" s="295"/>
      <c r="Y706" s="426"/>
      <c r="Z706" s="410"/>
      <c r="AA706" s="410"/>
      <c r="AB706" s="410"/>
      <c r="AC706" s="410"/>
      <c r="AD706" s="410"/>
      <c r="AE706" s="410"/>
      <c r="AF706" s="415"/>
      <c r="AG706" s="415"/>
      <c r="AH706" s="415"/>
      <c r="AI706" s="415"/>
      <c r="AJ706" s="415"/>
      <c r="AK706" s="415"/>
      <c r="AL706" s="415"/>
      <c r="AM706" s="296">
        <f>SUM(Y706:AL706)</f>
        <v>0</v>
      </c>
    </row>
    <row r="707" spans="1:39" outlineLevel="1">
      <c r="A707" s="532"/>
      <c r="B707" s="294" t="s">
        <v>310</v>
      </c>
      <c r="C707" s="291" t="s">
        <v>163</v>
      </c>
      <c r="D707" s="295"/>
      <c r="E707" s="295"/>
      <c r="F707" s="295"/>
      <c r="G707" s="295"/>
      <c r="H707" s="295"/>
      <c r="I707" s="295"/>
      <c r="J707" s="295"/>
      <c r="K707" s="295"/>
      <c r="L707" s="295"/>
      <c r="M707" s="295"/>
      <c r="N707" s="295">
        <f>N706</f>
        <v>12</v>
      </c>
      <c r="O707" s="295"/>
      <c r="P707" s="295"/>
      <c r="Q707" s="295"/>
      <c r="R707" s="295"/>
      <c r="S707" s="295"/>
      <c r="T707" s="295"/>
      <c r="U707" s="295"/>
      <c r="V707" s="295"/>
      <c r="W707" s="295"/>
      <c r="X707" s="295"/>
      <c r="Y707" s="411">
        <f>Y706</f>
        <v>0</v>
      </c>
      <c r="Z707" s="411">
        <f t="shared" ref="Z707" si="2106">Z706</f>
        <v>0</v>
      </c>
      <c r="AA707" s="411">
        <f t="shared" ref="AA707" si="2107">AA706</f>
        <v>0</v>
      </c>
      <c r="AB707" s="411">
        <f t="shared" ref="AB707" si="2108">AB706</f>
        <v>0</v>
      </c>
      <c r="AC707" s="411">
        <f t="shared" ref="AC707" si="2109">AC706</f>
        <v>0</v>
      </c>
      <c r="AD707" s="411">
        <f t="shared" ref="AD707" si="2110">AD706</f>
        <v>0</v>
      </c>
      <c r="AE707" s="411">
        <f t="shared" ref="AE707" si="2111">AE706</f>
        <v>0</v>
      </c>
      <c r="AF707" s="411">
        <f t="shared" ref="AF707" si="2112">AF706</f>
        <v>0</v>
      </c>
      <c r="AG707" s="411">
        <f t="shared" ref="AG707" si="2113">AG706</f>
        <v>0</v>
      </c>
      <c r="AH707" s="411">
        <f t="shared" ref="AH707" si="2114">AH706</f>
        <v>0</v>
      </c>
      <c r="AI707" s="411">
        <f t="shared" ref="AI707" si="2115">AI706</f>
        <v>0</v>
      </c>
      <c r="AJ707" s="411">
        <f t="shared" ref="AJ707" si="2116">AJ706</f>
        <v>0</v>
      </c>
      <c r="AK707" s="411">
        <f t="shared" ref="AK707" si="2117">AK706</f>
        <v>0</v>
      </c>
      <c r="AL707" s="411">
        <f t="shared" ref="AL707" si="2118">AL706</f>
        <v>0</v>
      </c>
      <c r="AM707" s="306"/>
    </row>
    <row r="708" spans="1:39" outlineLevel="1">
      <c r="A708" s="532"/>
      <c r="B708" s="428"/>
      <c r="C708" s="291"/>
      <c r="D708" s="291"/>
      <c r="E708" s="291"/>
      <c r="F708" s="291"/>
      <c r="G708" s="291"/>
      <c r="H708" s="291"/>
      <c r="I708" s="291"/>
      <c r="J708" s="291"/>
      <c r="K708" s="291"/>
      <c r="L708" s="291"/>
      <c r="M708" s="291"/>
      <c r="N708" s="291"/>
      <c r="O708" s="291"/>
      <c r="P708" s="291"/>
      <c r="Q708" s="291"/>
      <c r="R708" s="291"/>
      <c r="S708" s="291"/>
      <c r="T708" s="291"/>
      <c r="U708" s="291"/>
      <c r="V708" s="291"/>
      <c r="W708" s="291"/>
      <c r="X708" s="291"/>
      <c r="Y708" s="412"/>
      <c r="Z708" s="425"/>
      <c r="AA708" s="425"/>
      <c r="AB708" s="425"/>
      <c r="AC708" s="425"/>
      <c r="AD708" s="425"/>
      <c r="AE708" s="425"/>
      <c r="AF708" s="425"/>
      <c r="AG708" s="425"/>
      <c r="AH708" s="425"/>
      <c r="AI708" s="425"/>
      <c r="AJ708" s="425"/>
      <c r="AK708" s="425"/>
      <c r="AL708" s="425"/>
      <c r="AM708" s="306"/>
    </row>
    <row r="709" spans="1:39" outlineLevel="1">
      <c r="A709" s="532">
        <v>38</v>
      </c>
      <c r="B709" s="428" t="s">
        <v>130</v>
      </c>
      <c r="C709" s="291" t="s">
        <v>25</v>
      </c>
      <c r="D709" s="295"/>
      <c r="E709" s="295"/>
      <c r="F709" s="295"/>
      <c r="G709" s="295"/>
      <c r="H709" s="295"/>
      <c r="I709" s="295"/>
      <c r="J709" s="295"/>
      <c r="K709" s="295"/>
      <c r="L709" s="295"/>
      <c r="M709" s="295"/>
      <c r="N709" s="295">
        <v>12</v>
      </c>
      <c r="O709" s="295"/>
      <c r="P709" s="295"/>
      <c r="Q709" s="295"/>
      <c r="R709" s="295"/>
      <c r="S709" s="295"/>
      <c r="T709" s="295"/>
      <c r="U709" s="295"/>
      <c r="V709" s="295"/>
      <c r="W709" s="295"/>
      <c r="X709" s="295"/>
      <c r="Y709" s="426"/>
      <c r="Z709" s="410"/>
      <c r="AA709" s="410"/>
      <c r="AB709" s="410"/>
      <c r="AC709" s="410"/>
      <c r="AD709" s="410"/>
      <c r="AE709" s="410"/>
      <c r="AF709" s="415"/>
      <c r="AG709" s="415"/>
      <c r="AH709" s="415"/>
      <c r="AI709" s="415"/>
      <c r="AJ709" s="415"/>
      <c r="AK709" s="415"/>
      <c r="AL709" s="415"/>
      <c r="AM709" s="296">
        <f>SUM(Y709:AL709)</f>
        <v>0</v>
      </c>
    </row>
    <row r="710" spans="1:39" outlineLevel="1">
      <c r="A710" s="532"/>
      <c r="B710" s="294" t="s">
        <v>310</v>
      </c>
      <c r="C710" s="291" t="s">
        <v>163</v>
      </c>
      <c r="D710" s="295"/>
      <c r="E710" s="295"/>
      <c r="F710" s="295"/>
      <c r="G710" s="295"/>
      <c r="H710" s="295"/>
      <c r="I710" s="295"/>
      <c r="J710" s="295"/>
      <c r="K710" s="295"/>
      <c r="L710" s="295"/>
      <c r="M710" s="295"/>
      <c r="N710" s="295">
        <f>N709</f>
        <v>12</v>
      </c>
      <c r="O710" s="295"/>
      <c r="P710" s="295"/>
      <c r="Q710" s="295"/>
      <c r="R710" s="295"/>
      <c r="S710" s="295"/>
      <c r="T710" s="295"/>
      <c r="U710" s="295"/>
      <c r="V710" s="295"/>
      <c r="W710" s="295"/>
      <c r="X710" s="295"/>
      <c r="Y710" s="411">
        <f>Y709</f>
        <v>0</v>
      </c>
      <c r="Z710" s="411">
        <f t="shared" ref="Z710" si="2119">Z709</f>
        <v>0</v>
      </c>
      <c r="AA710" s="411">
        <f t="shared" ref="AA710" si="2120">AA709</f>
        <v>0</v>
      </c>
      <c r="AB710" s="411">
        <f t="shared" ref="AB710" si="2121">AB709</f>
        <v>0</v>
      </c>
      <c r="AC710" s="411">
        <f t="shared" ref="AC710" si="2122">AC709</f>
        <v>0</v>
      </c>
      <c r="AD710" s="411">
        <f t="shared" ref="AD710" si="2123">AD709</f>
        <v>0</v>
      </c>
      <c r="AE710" s="411">
        <f t="shared" ref="AE710" si="2124">AE709</f>
        <v>0</v>
      </c>
      <c r="AF710" s="411">
        <f t="shared" ref="AF710" si="2125">AF709</f>
        <v>0</v>
      </c>
      <c r="AG710" s="411">
        <f t="shared" ref="AG710" si="2126">AG709</f>
        <v>0</v>
      </c>
      <c r="AH710" s="411">
        <f t="shared" ref="AH710" si="2127">AH709</f>
        <v>0</v>
      </c>
      <c r="AI710" s="411">
        <f t="shared" ref="AI710" si="2128">AI709</f>
        <v>0</v>
      </c>
      <c r="AJ710" s="411">
        <f t="shared" ref="AJ710" si="2129">AJ709</f>
        <v>0</v>
      </c>
      <c r="AK710" s="411">
        <f t="shared" ref="AK710" si="2130">AK709</f>
        <v>0</v>
      </c>
      <c r="AL710" s="411">
        <f t="shared" ref="AL710" si="2131">AL709</f>
        <v>0</v>
      </c>
      <c r="AM710" s="306"/>
    </row>
    <row r="711" spans="1:39" outlineLevel="1">
      <c r="A711" s="532"/>
      <c r="B711" s="428"/>
      <c r="C711" s="291"/>
      <c r="D711" s="291"/>
      <c r="E711" s="291"/>
      <c r="F711" s="291"/>
      <c r="G711" s="291"/>
      <c r="H711" s="291"/>
      <c r="I711" s="291"/>
      <c r="J711" s="291"/>
      <c r="K711" s="291"/>
      <c r="L711" s="291"/>
      <c r="M711" s="291"/>
      <c r="N711" s="291"/>
      <c r="O711" s="291"/>
      <c r="P711" s="291"/>
      <c r="Q711" s="291"/>
      <c r="R711" s="291"/>
      <c r="S711" s="291"/>
      <c r="T711" s="291"/>
      <c r="U711" s="291"/>
      <c r="V711" s="291"/>
      <c r="W711" s="291"/>
      <c r="X711" s="291"/>
      <c r="Y711" s="412"/>
      <c r="Z711" s="425"/>
      <c r="AA711" s="425"/>
      <c r="AB711" s="425"/>
      <c r="AC711" s="425"/>
      <c r="AD711" s="425"/>
      <c r="AE711" s="425"/>
      <c r="AF711" s="425"/>
      <c r="AG711" s="425"/>
      <c r="AH711" s="425"/>
      <c r="AI711" s="425"/>
      <c r="AJ711" s="425"/>
      <c r="AK711" s="425"/>
      <c r="AL711" s="425"/>
      <c r="AM711" s="306"/>
    </row>
    <row r="712" spans="1:39" ht="30" outlineLevel="1">
      <c r="A712" s="532">
        <v>39</v>
      </c>
      <c r="B712" s="428" t="s">
        <v>131</v>
      </c>
      <c r="C712" s="291" t="s">
        <v>25</v>
      </c>
      <c r="D712" s="295"/>
      <c r="E712" s="295"/>
      <c r="F712" s="295"/>
      <c r="G712" s="295"/>
      <c r="H712" s="295"/>
      <c r="I712" s="295"/>
      <c r="J712" s="295"/>
      <c r="K712" s="295"/>
      <c r="L712" s="295"/>
      <c r="M712" s="295"/>
      <c r="N712" s="295">
        <v>12</v>
      </c>
      <c r="O712" s="295"/>
      <c r="P712" s="295"/>
      <c r="Q712" s="295"/>
      <c r="R712" s="295"/>
      <c r="S712" s="295"/>
      <c r="T712" s="295"/>
      <c r="U712" s="295"/>
      <c r="V712" s="295"/>
      <c r="W712" s="295"/>
      <c r="X712" s="295"/>
      <c r="Y712" s="426"/>
      <c r="Z712" s="410"/>
      <c r="AA712" s="410"/>
      <c r="AB712" s="410"/>
      <c r="AC712" s="410"/>
      <c r="AD712" s="410"/>
      <c r="AE712" s="410"/>
      <c r="AF712" s="415"/>
      <c r="AG712" s="415"/>
      <c r="AH712" s="415"/>
      <c r="AI712" s="415"/>
      <c r="AJ712" s="415"/>
      <c r="AK712" s="415"/>
      <c r="AL712" s="415"/>
      <c r="AM712" s="296">
        <f>SUM(Y712:AL712)</f>
        <v>0</v>
      </c>
    </row>
    <row r="713" spans="1:39" outlineLevel="1">
      <c r="A713" s="532"/>
      <c r="B713" s="294" t="s">
        <v>310</v>
      </c>
      <c r="C713" s="291" t="s">
        <v>163</v>
      </c>
      <c r="D713" s="295"/>
      <c r="E713" s="295"/>
      <c r="F713" s="295"/>
      <c r="G713" s="295"/>
      <c r="H713" s="295"/>
      <c r="I713" s="295"/>
      <c r="J713" s="295"/>
      <c r="K713" s="295"/>
      <c r="L713" s="295"/>
      <c r="M713" s="295"/>
      <c r="N713" s="295">
        <f>N712</f>
        <v>12</v>
      </c>
      <c r="O713" s="295"/>
      <c r="P713" s="295"/>
      <c r="Q713" s="295"/>
      <c r="R713" s="295"/>
      <c r="S713" s="295"/>
      <c r="T713" s="295"/>
      <c r="U713" s="295"/>
      <c r="V713" s="295"/>
      <c r="W713" s="295"/>
      <c r="X713" s="295"/>
      <c r="Y713" s="411">
        <f>Y712</f>
        <v>0</v>
      </c>
      <c r="Z713" s="411">
        <f t="shared" ref="Z713" si="2132">Z712</f>
        <v>0</v>
      </c>
      <c r="AA713" s="411">
        <f t="shared" ref="AA713" si="2133">AA712</f>
        <v>0</v>
      </c>
      <c r="AB713" s="411">
        <f t="shared" ref="AB713" si="2134">AB712</f>
        <v>0</v>
      </c>
      <c r="AC713" s="411">
        <f t="shared" ref="AC713" si="2135">AC712</f>
        <v>0</v>
      </c>
      <c r="AD713" s="411">
        <f t="shared" ref="AD713" si="2136">AD712</f>
        <v>0</v>
      </c>
      <c r="AE713" s="411">
        <f t="shared" ref="AE713" si="2137">AE712</f>
        <v>0</v>
      </c>
      <c r="AF713" s="411">
        <f t="shared" ref="AF713" si="2138">AF712</f>
        <v>0</v>
      </c>
      <c r="AG713" s="411">
        <f t="shared" ref="AG713" si="2139">AG712</f>
        <v>0</v>
      </c>
      <c r="AH713" s="411">
        <f t="shared" ref="AH713" si="2140">AH712</f>
        <v>0</v>
      </c>
      <c r="AI713" s="411">
        <f t="shared" ref="AI713" si="2141">AI712</f>
        <v>0</v>
      </c>
      <c r="AJ713" s="411">
        <f t="shared" ref="AJ713" si="2142">AJ712</f>
        <v>0</v>
      </c>
      <c r="AK713" s="411">
        <f t="shared" ref="AK713" si="2143">AK712</f>
        <v>0</v>
      </c>
      <c r="AL713" s="411">
        <f t="shared" ref="AL713" si="2144">AL712</f>
        <v>0</v>
      </c>
      <c r="AM713" s="306"/>
    </row>
    <row r="714" spans="1:39" outlineLevel="1">
      <c r="A714" s="532"/>
      <c r="B714" s="428"/>
      <c r="C714" s="291"/>
      <c r="D714" s="291"/>
      <c r="E714" s="291"/>
      <c r="F714" s="291"/>
      <c r="G714" s="291"/>
      <c r="H714" s="291"/>
      <c r="I714" s="291"/>
      <c r="J714" s="291"/>
      <c r="K714" s="291"/>
      <c r="L714" s="291"/>
      <c r="M714" s="291"/>
      <c r="N714" s="291"/>
      <c r="O714" s="291"/>
      <c r="P714" s="291"/>
      <c r="Q714" s="291"/>
      <c r="R714" s="291"/>
      <c r="S714" s="291"/>
      <c r="T714" s="291"/>
      <c r="U714" s="291"/>
      <c r="V714" s="291"/>
      <c r="W714" s="291"/>
      <c r="X714" s="291"/>
      <c r="Y714" s="412"/>
      <c r="Z714" s="425"/>
      <c r="AA714" s="425"/>
      <c r="AB714" s="425"/>
      <c r="AC714" s="425"/>
      <c r="AD714" s="425"/>
      <c r="AE714" s="425"/>
      <c r="AF714" s="425"/>
      <c r="AG714" s="425"/>
      <c r="AH714" s="425"/>
      <c r="AI714" s="425"/>
      <c r="AJ714" s="425"/>
      <c r="AK714" s="425"/>
      <c r="AL714" s="425"/>
      <c r="AM714" s="306"/>
    </row>
    <row r="715" spans="1:39" ht="30" outlineLevel="1">
      <c r="A715" s="532">
        <v>40</v>
      </c>
      <c r="B715" s="428" t="s">
        <v>132</v>
      </c>
      <c r="C715" s="291" t="s">
        <v>25</v>
      </c>
      <c r="D715" s="295"/>
      <c r="E715" s="295"/>
      <c r="F715" s="295"/>
      <c r="G715" s="295"/>
      <c r="H715" s="295"/>
      <c r="I715" s="295"/>
      <c r="J715" s="295"/>
      <c r="K715" s="295"/>
      <c r="L715" s="295"/>
      <c r="M715" s="295"/>
      <c r="N715" s="295">
        <v>12</v>
      </c>
      <c r="O715" s="295"/>
      <c r="P715" s="295"/>
      <c r="Q715" s="295"/>
      <c r="R715" s="295"/>
      <c r="S715" s="295"/>
      <c r="T715" s="295"/>
      <c r="U715" s="295"/>
      <c r="V715" s="295"/>
      <c r="W715" s="295"/>
      <c r="X715" s="295"/>
      <c r="Y715" s="426"/>
      <c r="Z715" s="410"/>
      <c r="AA715" s="410"/>
      <c r="AB715" s="410"/>
      <c r="AC715" s="410"/>
      <c r="AD715" s="410"/>
      <c r="AE715" s="410"/>
      <c r="AF715" s="415"/>
      <c r="AG715" s="415"/>
      <c r="AH715" s="415"/>
      <c r="AI715" s="415"/>
      <c r="AJ715" s="415"/>
      <c r="AK715" s="415"/>
      <c r="AL715" s="415"/>
      <c r="AM715" s="296">
        <f>SUM(Y715:AL715)</f>
        <v>0</v>
      </c>
    </row>
    <row r="716" spans="1:39" outlineLevel="1">
      <c r="A716" s="532"/>
      <c r="B716" s="294" t="s">
        <v>310</v>
      </c>
      <c r="C716" s="291" t="s">
        <v>163</v>
      </c>
      <c r="D716" s="295"/>
      <c r="E716" s="295"/>
      <c r="F716" s="295"/>
      <c r="G716" s="295"/>
      <c r="H716" s="295"/>
      <c r="I716" s="295"/>
      <c r="J716" s="295"/>
      <c r="K716" s="295"/>
      <c r="L716" s="295"/>
      <c r="M716" s="295"/>
      <c r="N716" s="295">
        <f>N715</f>
        <v>12</v>
      </c>
      <c r="O716" s="295"/>
      <c r="P716" s="295"/>
      <c r="Q716" s="295"/>
      <c r="R716" s="295"/>
      <c r="S716" s="295"/>
      <c r="T716" s="295"/>
      <c r="U716" s="295"/>
      <c r="V716" s="295"/>
      <c r="W716" s="295"/>
      <c r="X716" s="295"/>
      <c r="Y716" s="411">
        <f>Y715</f>
        <v>0</v>
      </c>
      <c r="Z716" s="411">
        <f t="shared" ref="Z716" si="2145">Z715</f>
        <v>0</v>
      </c>
      <c r="AA716" s="411">
        <f t="shared" ref="AA716" si="2146">AA715</f>
        <v>0</v>
      </c>
      <c r="AB716" s="411">
        <f t="shared" ref="AB716" si="2147">AB715</f>
        <v>0</v>
      </c>
      <c r="AC716" s="411">
        <f t="shared" ref="AC716" si="2148">AC715</f>
        <v>0</v>
      </c>
      <c r="AD716" s="411">
        <f t="shared" ref="AD716" si="2149">AD715</f>
        <v>0</v>
      </c>
      <c r="AE716" s="411">
        <f t="shared" ref="AE716" si="2150">AE715</f>
        <v>0</v>
      </c>
      <c r="AF716" s="411">
        <f t="shared" ref="AF716" si="2151">AF715</f>
        <v>0</v>
      </c>
      <c r="AG716" s="411">
        <f t="shared" ref="AG716" si="2152">AG715</f>
        <v>0</v>
      </c>
      <c r="AH716" s="411">
        <f t="shared" ref="AH716" si="2153">AH715</f>
        <v>0</v>
      </c>
      <c r="AI716" s="411">
        <f t="shared" ref="AI716" si="2154">AI715</f>
        <v>0</v>
      </c>
      <c r="AJ716" s="411">
        <f t="shared" ref="AJ716" si="2155">AJ715</f>
        <v>0</v>
      </c>
      <c r="AK716" s="411">
        <f t="shared" ref="AK716" si="2156">AK715</f>
        <v>0</v>
      </c>
      <c r="AL716" s="411">
        <f t="shared" ref="AL716" si="2157">AL715</f>
        <v>0</v>
      </c>
      <c r="AM716" s="306"/>
    </row>
    <row r="717" spans="1:39" outlineLevel="1">
      <c r="A717" s="532"/>
      <c r="B717" s="428"/>
      <c r="C717" s="291"/>
      <c r="D717" s="291"/>
      <c r="E717" s="291"/>
      <c r="F717" s="291"/>
      <c r="G717" s="291"/>
      <c r="H717" s="291"/>
      <c r="I717" s="291"/>
      <c r="J717" s="291"/>
      <c r="K717" s="291"/>
      <c r="L717" s="291"/>
      <c r="M717" s="291"/>
      <c r="N717" s="291"/>
      <c r="O717" s="291"/>
      <c r="P717" s="291"/>
      <c r="Q717" s="291"/>
      <c r="R717" s="291"/>
      <c r="S717" s="291"/>
      <c r="T717" s="291"/>
      <c r="U717" s="291"/>
      <c r="V717" s="291"/>
      <c r="W717" s="291"/>
      <c r="X717" s="291"/>
      <c r="Y717" s="412"/>
      <c r="Z717" s="425"/>
      <c r="AA717" s="425"/>
      <c r="AB717" s="425"/>
      <c r="AC717" s="425"/>
      <c r="AD717" s="425"/>
      <c r="AE717" s="425"/>
      <c r="AF717" s="425"/>
      <c r="AG717" s="425"/>
      <c r="AH717" s="425"/>
      <c r="AI717" s="425"/>
      <c r="AJ717" s="425"/>
      <c r="AK717" s="425"/>
      <c r="AL717" s="425"/>
      <c r="AM717" s="306"/>
    </row>
    <row r="718" spans="1:39" ht="45" outlineLevel="1">
      <c r="A718" s="532">
        <v>41</v>
      </c>
      <c r="B718" s="428" t="s">
        <v>133</v>
      </c>
      <c r="C718" s="291" t="s">
        <v>25</v>
      </c>
      <c r="D718" s="295"/>
      <c r="E718" s="295"/>
      <c r="F718" s="295"/>
      <c r="G718" s="295"/>
      <c r="H718" s="295"/>
      <c r="I718" s="295"/>
      <c r="J718" s="295"/>
      <c r="K718" s="295"/>
      <c r="L718" s="295"/>
      <c r="M718" s="295"/>
      <c r="N718" s="295">
        <v>12</v>
      </c>
      <c r="O718" s="295"/>
      <c r="P718" s="295"/>
      <c r="Q718" s="295"/>
      <c r="R718" s="295"/>
      <c r="S718" s="295"/>
      <c r="T718" s="295"/>
      <c r="U718" s="295"/>
      <c r="V718" s="295"/>
      <c r="W718" s="295"/>
      <c r="X718" s="295"/>
      <c r="Y718" s="426"/>
      <c r="Z718" s="410"/>
      <c r="AA718" s="410"/>
      <c r="AB718" s="410"/>
      <c r="AC718" s="410"/>
      <c r="AD718" s="410"/>
      <c r="AE718" s="410"/>
      <c r="AF718" s="415"/>
      <c r="AG718" s="415"/>
      <c r="AH718" s="415"/>
      <c r="AI718" s="415"/>
      <c r="AJ718" s="415"/>
      <c r="AK718" s="415"/>
      <c r="AL718" s="415"/>
      <c r="AM718" s="296">
        <f>SUM(Y718:AL718)</f>
        <v>0</v>
      </c>
    </row>
    <row r="719" spans="1:39" outlineLevel="1">
      <c r="A719" s="532"/>
      <c r="B719" s="294" t="s">
        <v>310</v>
      </c>
      <c r="C719" s="291" t="s">
        <v>163</v>
      </c>
      <c r="D719" s="295"/>
      <c r="E719" s="295"/>
      <c r="F719" s="295"/>
      <c r="G719" s="295"/>
      <c r="H719" s="295"/>
      <c r="I719" s="295"/>
      <c r="J719" s="295"/>
      <c r="K719" s="295"/>
      <c r="L719" s="295"/>
      <c r="M719" s="295"/>
      <c r="N719" s="295">
        <f>N718</f>
        <v>12</v>
      </c>
      <c r="O719" s="295"/>
      <c r="P719" s="295"/>
      <c r="Q719" s="295"/>
      <c r="R719" s="295"/>
      <c r="S719" s="295"/>
      <c r="T719" s="295"/>
      <c r="U719" s="295"/>
      <c r="V719" s="295"/>
      <c r="W719" s="295"/>
      <c r="X719" s="295"/>
      <c r="Y719" s="411">
        <f>Y718</f>
        <v>0</v>
      </c>
      <c r="Z719" s="411">
        <f t="shared" ref="Z719" si="2158">Z718</f>
        <v>0</v>
      </c>
      <c r="AA719" s="411">
        <f t="shared" ref="AA719" si="2159">AA718</f>
        <v>0</v>
      </c>
      <c r="AB719" s="411">
        <f t="shared" ref="AB719" si="2160">AB718</f>
        <v>0</v>
      </c>
      <c r="AC719" s="411">
        <f t="shared" ref="AC719" si="2161">AC718</f>
        <v>0</v>
      </c>
      <c r="AD719" s="411">
        <f t="shared" ref="AD719" si="2162">AD718</f>
        <v>0</v>
      </c>
      <c r="AE719" s="411">
        <f t="shared" ref="AE719" si="2163">AE718</f>
        <v>0</v>
      </c>
      <c r="AF719" s="411">
        <f t="shared" ref="AF719" si="2164">AF718</f>
        <v>0</v>
      </c>
      <c r="AG719" s="411">
        <f t="shared" ref="AG719" si="2165">AG718</f>
        <v>0</v>
      </c>
      <c r="AH719" s="411">
        <f t="shared" ref="AH719" si="2166">AH718</f>
        <v>0</v>
      </c>
      <c r="AI719" s="411">
        <f t="shared" ref="AI719" si="2167">AI718</f>
        <v>0</v>
      </c>
      <c r="AJ719" s="411">
        <f t="shared" ref="AJ719" si="2168">AJ718</f>
        <v>0</v>
      </c>
      <c r="AK719" s="411">
        <f t="shared" ref="AK719" si="2169">AK718</f>
        <v>0</v>
      </c>
      <c r="AL719" s="411">
        <f t="shared" ref="AL719" si="2170">AL718</f>
        <v>0</v>
      </c>
      <c r="AM719" s="306"/>
    </row>
    <row r="720" spans="1:39" outlineLevel="1">
      <c r="A720" s="532"/>
      <c r="B720" s="428"/>
      <c r="C720" s="291"/>
      <c r="D720" s="291"/>
      <c r="E720" s="291"/>
      <c r="F720" s="291"/>
      <c r="G720" s="291"/>
      <c r="H720" s="291"/>
      <c r="I720" s="291"/>
      <c r="J720" s="291"/>
      <c r="K720" s="291"/>
      <c r="L720" s="291"/>
      <c r="M720" s="291"/>
      <c r="N720" s="291"/>
      <c r="O720" s="291"/>
      <c r="P720" s="291"/>
      <c r="Q720" s="291"/>
      <c r="R720" s="291"/>
      <c r="S720" s="291"/>
      <c r="T720" s="291"/>
      <c r="U720" s="291"/>
      <c r="V720" s="291"/>
      <c r="W720" s="291"/>
      <c r="X720" s="291"/>
      <c r="Y720" s="412"/>
      <c r="Z720" s="425"/>
      <c r="AA720" s="425"/>
      <c r="AB720" s="425"/>
      <c r="AC720" s="425"/>
      <c r="AD720" s="425"/>
      <c r="AE720" s="425"/>
      <c r="AF720" s="425"/>
      <c r="AG720" s="425"/>
      <c r="AH720" s="425"/>
      <c r="AI720" s="425"/>
      <c r="AJ720" s="425"/>
      <c r="AK720" s="425"/>
      <c r="AL720" s="425"/>
      <c r="AM720" s="306"/>
    </row>
    <row r="721" spans="1:39" ht="45" outlineLevel="1">
      <c r="A721" s="532">
        <v>42</v>
      </c>
      <c r="B721" s="428" t="s">
        <v>134</v>
      </c>
      <c r="C721" s="291" t="s">
        <v>25</v>
      </c>
      <c r="D721" s="295"/>
      <c r="E721" s="295"/>
      <c r="F721" s="295"/>
      <c r="G721" s="295"/>
      <c r="H721" s="295"/>
      <c r="I721" s="295"/>
      <c r="J721" s="295"/>
      <c r="K721" s="295"/>
      <c r="L721" s="295"/>
      <c r="M721" s="295"/>
      <c r="N721" s="291"/>
      <c r="O721" s="295"/>
      <c r="P721" s="295"/>
      <c r="Q721" s="295"/>
      <c r="R721" s="295"/>
      <c r="S721" s="295"/>
      <c r="T721" s="295"/>
      <c r="U721" s="295"/>
      <c r="V721" s="295"/>
      <c r="W721" s="295"/>
      <c r="X721" s="295"/>
      <c r="Y721" s="426"/>
      <c r="Z721" s="410"/>
      <c r="AA721" s="410"/>
      <c r="AB721" s="410"/>
      <c r="AC721" s="410"/>
      <c r="AD721" s="410"/>
      <c r="AE721" s="410"/>
      <c r="AF721" s="415"/>
      <c r="AG721" s="415"/>
      <c r="AH721" s="415"/>
      <c r="AI721" s="415"/>
      <c r="AJ721" s="415"/>
      <c r="AK721" s="415"/>
      <c r="AL721" s="415"/>
      <c r="AM721" s="296">
        <f>SUM(Y721:AL721)</f>
        <v>0</v>
      </c>
    </row>
    <row r="722" spans="1:39" outlineLevel="1">
      <c r="A722" s="532"/>
      <c r="B722" s="294" t="s">
        <v>310</v>
      </c>
      <c r="C722" s="291" t="s">
        <v>163</v>
      </c>
      <c r="D722" s="295"/>
      <c r="E722" s="295"/>
      <c r="F722" s="295"/>
      <c r="G722" s="295"/>
      <c r="H722" s="295"/>
      <c r="I722" s="295"/>
      <c r="J722" s="295"/>
      <c r="K722" s="295"/>
      <c r="L722" s="295"/>
      <c r="M722" s="295"/>
      <c r="N722" s="468"/>
      <c r="O722" s="295"/>
      <c r="P722" s="295"/>
      <c r="Q722" s="295"/>
      <c r="R722" s="295"/>
      <c r="S722" s="295"/>
      <c r="T722" s="295"/>
      <c r="U722" s="295"/>
      <c r="V722" s="295"/>
      <c r="W722" s="295"/>
      <c r="X722" s="295"/>
      <c r="Y722" s="411">
        <f>Y721</f>
        <v>0</v>
      </c>
      <c r="Z722" s="411">
        <f t="shared" ref="Z722" si="2171">Z721</f>
        <v>0</v>
      </c>
      <c r="AA722" s="411">
        <f t="shared" ref="AA722" si="2172">AA721</f>
        <v>0</v>
      </c>
      <c r="AB722" s="411">
        <f t="shared" ref="AB722" si="2173">AB721</f>
        <v>0</v>
      </c>
      <c r="AC722" s="411">
        <f t="shared" ref="AC722" si="2174">AC721</f>
        <v>0</v>
      </c>
      <c r="AD722" s="411">
        <f t="shared" ref="AD722" si="2175">AD721</f>
        <v>0</v>
      </c>
      <c r="AE722" s="411">
        <f t="shared" ref="AE722" si="2176">AE721</f>
        <v>0</v>
      </c>
      <c r="AF722" s="411">
        <f t="shared" ref="AF722" si="2177">AF721</f>
        <v>0</v>
      </c>
      <c r="AG722" s="411">
        <f t="shared" ref="AG722" si="2178">AG721</f>
        <v>0</v>
      </c>
      <c r="AH722" s="411">
        <f t="shared" ref="AH722" si="2179">AH721</f>
        <v>0</v>
      </c>
      <c r="AI722" s="411">
        <f t="shared" ref="AI722" si="2180">AI721</f>
        <v>0</v>
      </c>
      <c r="AJ722" s="411">
        <f t="shared" ref="AJ722" si="2181">AJ721</f>
        <v>0</v>
      </c>
      <c r="AK722" s="411">
        <f t="shared" ref="AK722" si="2182">AK721</f>
        <v>0</v>
      </c>
      <c r="AL722" s="411">
        <f t="shared" ref="AL722" si="2183">AL721</f>
        <v>0</v>
      </c>
      <c r="AM722" s="306"/>
    </row>
    <row r="723" spans="1:39" outlineLevel="1">
      <c r="A723" s="532"/>
      <c r="B723" s="428"/>
      <c r="C723" s="291"/>
      <c r="D723" s="291"/>
      <c r="E723" s="291"/>
      <c r="F723" s="291"/>
      <c r="G723" s="291"/>
      <c r="H723" s="291"/>
      <c r="I723" s="291"/>
      <c r="J723" s="291"/>
      <c r="K723" s="291"/>
      <c r="L723" s="291"/>
      <c r="M723" s="291"/>
      <c r="N723" s="291"/>
      <c r="O723" s="291"/>
      <c r="P723" s="291"/>
      <c r="Q723" s="291"/>
      <c r="R723" s="291"/>
      <c r="S723" s="291"/>
      <c r="T723" s="291"/>
      <c r="U723" s="291"/>
      <c r="V723" s="291"/>
      <c r="W723" s="291"/>
      <c r="X723" s="291"/>
      <c r="Y723" s="412"/>
      <c r="Z723" s="425"/>
      <c r="AA723" s="425"/>
      <c r="AB723" s="425"/>
      <c r="AC723" s="425"/>
      <c r="AD723" s="425"/>
      <c r="AE723" s="425"/>
      <c r="AF723" s="425"/>
      <c r="AG723" s="425"/>
      <c r="AH723" s="425"/>
      <c r="AI723" s="425"/>
      <c r="AJ723" s="425"/>
      <c r="AK723" s="425"/>
      <c r="AL723" s="425"/>
      <c r="AM723" s="306"/>
    </row>
    <row r="724" spans="1:39" ht="30" outlineLevel="1">
      <c r="A724" s="532">
        <v>43</v>
      </c>
      <c r="B724" s="428" t="s">
        <v>135</v>
      </c>
      <c r="C724" s="291" t="s">
        <v>25</v>
      </c>
      <c r="D724" s="295"/>
      <c r="E724" s="295"/>
      <c r="F724" s="295"/>
      <c r="G724" s="295"/>
      <c r="H724" s="295"/>
      <c r="I724" s="295"/>
      <c r="J724" s="295"/>
      <c r="K724" s="295"/>
      <c r="L724" s="295"/>
      <c r="M724" s="295"/>
      <c r="N724" s="295">
        <v>12</v>
      </c>
      <c r="O724" s="295"/>
      <c r="P724" s="295"/>
      <c r="Q724" s="295"/>
      <c r="R724" s="295"/>
      <c r="S724" s="295"/>
      <c r="T724" s="295"/>
      <c r="U724" s="295"/>
      <c r="V724" s="295"/>
      <c r="W724" s="295"/>
      <c r="X724" s="295"/>
      <c r="Y724" s="426"/>
      <c r="Z724" s="410"/>
      <c r="AA724" s="410"/>
      <c r="AB724" s="410"/>
      <c r="AC724" s="410"/>
      <c r="AD724" s="410"/>
      <c r="AE724" s="410"/>
      <c r="AF724" s="415"/>
      <c r="AG724" s="415"/>
      <c r="AH724" s="415"/>
      <c r="AI724" s="415"/>
      <c r="AJ724" s="415"/>
      <c r="AK724" s="415"/>
      <c r="AL724" s="415"/>
      <c r="AM724" s="296">
        <f>SUM(Y724:AL724)</f>
        <v>0</v>
      </c>
    </row>
    <row r="725" spans="1:39" outlineLevel="1">
      <c r="A725" s="532"/>
      <c r="B725" s="294" t="s">
        <v>310</v>
      </c>
      <c r="C725" s="291" t="s">
        <v>163</v>
      </c>
      <c r="D725" s="295"/>
      <c r="E725" s="295"/>
      <c r="F725" s="295"/>
      <c r="G725" s="295"/>
      <c r="H725" s="295"/>
      <c r="I725" s="295"/>
      <c r="J725" s="295"/>
      <c r="K725" s="295"/>
      <c r="L725" s="295"/>
      <c r="M725" s="295"/>
      <c r="N725" s="295">
        <f>N724</f>
        <v>12</v>
      </c>
      <c r="O725" s="295"/>
      <c r="P725" s="295"/>
      <c r="Q725" s="295"/>
      <c r="R725" s="295"/>
      <c r="S725" s="295"/>
      <c r="T725" s="295"/>
      <c r="U725" s="295"/>
      <c r="V725" s="295"/>
      <c r="W725" s="295"/>
      <c r="X725" s="295"/>
      <c r="Y725" s="411">
        <f>Y724</f>
        <v>0</v>
      </c>
      <c r="Z725" s="411">
        <f t="shared" ref="Z725" si="2184">Z724</f>
        <v>0</v>
      </c>
      <c r="AA725" s="411">
        <f t="shared" ref="AA725" si="2185">AA724</f>
        <v>0</v>
      </c>
      <c r="AB725" s="411">
        <f t="shared" ref="AB725" si="2186">AB724</f>
        <v>0</v>
      </c>
      <c r="AC725" s="411">
        <f t="shared" ref="AC725" si="2187">AC724</f>
        <v>0</v>
      </c>
      <c r="AD725" s="411">
        <f t="shared" ref="AD725" si="2188">AD724</f>
        <v>0</v>
      </c>
      <c r="AE725" s="411">
        <f t="shared" ref="AE725" si="2189">AE724</f>
        <v>0</v>
      </c>
      <c r="AF725" s="411">
        <f t="shared" ref="AF725" si="2190">AF724</f>
        <v>0</v>
      </c>
      <c r="AG725" s="411">
        <f t="shared" ref="AG725" si="2191">AG724</f>
        <v>0</v>
      </c>
      <c r="AH725" s="411">
        <f t="shared" ref="AH725" si="2192">AH724</f>
        <v>0</v>
      </c>
      <c r="AI725" s="411">
        <f t="shared" ref="AI725" si="2193">AI724</f>
        <v>0</v>
      </c>
      <c r="AJ725" s="411">
        <f t="shared" ref="AJ725" si="2194">AJ724</f>
        <v>0</v>
      </c>
      <c r="AK725" s="411">
        <f t="shared" ref="AK725" si="2195">AK724</f>
        <v>0</v>
      </c>
      <c r="AL725" s="411">
        <f t="shared" ref="AL725" si="2196">AL724</f>
        <v>0</v>
      </c>
      <c r="AM725" s="306"/>
    </row>
    <row r="726" spans="1:39" outlineLevel="1">
      <c r="A726" s="532"/>
      <c r="B726" s="428"/>
      <c r="C726" s="291"/>
      <c r="D726" s="291"/>
      <c r="E726" s="291"/>
      <c r="F726" s="291"/>
      <c r="G726" s="291"/>
      <c r="H726" s="291"/>
      <c r="I726" s="291"/>
      <c r="J726" s="291"/>
      <c r="K726" s="291"/>
      <c r="L726" s="291"/>
      <c r="M726" s="291"/>
      <c r="N726" s="291"/>
      <c r="O726" s="291"/>
      <c r="P726" s="291"/>
      <c r="Q726" s="291"/>
      <c r="R726" s="291"/>
      <c r="S726" s="291"/>
      <c r="T726" s="291"/>
      <c r="U726" s="291"/>
      <c r="V726" s="291"/>
      <c r="W726" s="291"/>
      <c r="X726" s="291"/>
      <c r="Y726" s="412"/>
      <c r="Z726" s="425"/>
      <c r="AA726" s="425"/>
      <c r="AB726" s="425"/>
      <c r="AC726" s="425"/>
      <c r="AD726" s="425"/>
      <c r="AE726" s="425"/>
      <c r="AF726" s="425"/>
      <c r="AG726" s="425"/>
      <c r="AH726" s="425"/>
      <c r="AI726" s="425"/>
      <c r="AJ726" s="425"/>
      <c r="AK726" s="425"/>
      <c r="AL726" s="425"/>
      <c r="AM726" s="306"/>
    </row>
    <row r="727" spans="1:39" ht="45" outlineLevel="1">
      <c r="A727" s="532">
        <v>44</v>
      </c>
      <c r="B727" s="428" t="s">
        <v>136</v>
      </c>
      <c r="C727" s="291" t="s">
        <v>25</v>
      </c>
      <c r="D727" s="295"/>
      <c r="E727" s="295"/>
      <c r="F727" s="295"/>
      <c r="G727" s="295"/>
      <c r="H727" s="295"/>
      <c r="I727" s="295"/>
      <c r="J727" s="295"/>
      <c r="K727" s="295"/>
      <c r="L727" s="295"/>
      <c r="M727" s="295"/>
      <c r="N727" s="295">
        <v>12</v>
      </c>
      <c r="O727" s="295"/>
      <c r="P727" s="295"/>
      <c r="Q727" s="295"/>
      <c r="R727" s="295"/>
      <c r="S727" s="295"/>
      <c r="T727" s="295"/>
      <c r="U727" s="295"/>
      <c r="V727" s="295"/>
      <c r="W727" s="295"/>
      <c r="X727" s="295"/>
      <c r="Y727" s="426"/>
      <c r="Z727" s="410"/>
      <c r="AA727" s="410"/>
      <c r="AB727" s="410"/>
      <c r="AC727" s="410"/>
      <c r="AD727" s="410"/>
      <c r="AE727" s="410"/>
      <c r="AF727" s="415"/>
      <c r="AG727" s="415"/>
      <c r="AH727" s="415"/>
      <c r="AI727" s="415"/>
      <c r="AJ727" s="415"/>
      <c r="AK727" s="415"/>
      <c r="AL727" s="415"/>
      <c r="AM727" s="296">
        <f>SUM(Y727:AL727)</f>
        <v>0</v>
      </c>
    </row>
    <row r="728" spans="1:39" outlineLevel="1">
      <c r="A728" s="532"/>
      <c r="B728" s="294" t="s">
        <v>310</v>
      </c>
      <c r="C728" s="291" t="s">
        <v>163</v>
      </c>
      <c r="D728" s="295"/>
      <c r="E728" s="295"/>
      <c r="F728" s="295"/>
      <c r="G728" s="295"/>
      <c r="H728" s="295"/>
      <c r="I728" s="295"/>
      <c r="J728" s="295"/>
      <c r="K728" s="295"/>
      <c r="L728" s="295"/>
      <c r="M728" s="295"/>
      <c r="N728" s="295">
        <f>N727</f>
        <v>12</v>
      </c>
      <c r="O728" s="295"/>
      <c r="P728" s="295"/>
      <c r="Q728" s="295"/>
      <c r="R728" s="295"/>
      <c r="S728" s="295"/>
      <c r="T728" s="295"/>
      <c r="U728" s="295"/>
      <c r="V728" s="295"/>
      <c r="W728" s="295"/>
      <c r="X728" s="295"/>
      <c r="Y728" s="411">
        <f>Y727</f>
        <v>0</v>
      </c>
      <c r="Z728" s="411">
        <f t="shared" ref="Z728" si="2197">Z727</f>
        <v>0</v>
      </c>
      <c r="AA728" s="411">
        <f t="shared" ref="AA728" si="2198">AA727</f>
        <v>0</v>
      </c>
      <c r="AB728" s="411">
        <f t="shared" ref="AB728" si="2199">AB727</f>
        <v>0</v>
      </c>
      <c r="AC728" s="411">
        <f t="shared" ref="AC728" si="2200">AC727</f>
        <v>0</v>
      </c>
      <c r="AD728" s="411">
        <f t="shared" ref="AD728" si="2201">AD727</f>
        <v>0</v>
      </c>
      <c r="AE728" s="411">
        <f t="shared" ref="AE728" si="2202">AE727</f>
        <v>0</v>
      </c>
      <c r="AF728" s="411">
        <f t="shared" ref="AF728" si="2203">AF727</f>
        <v>0</v>
      </c>
      <c r="AG728" s="411">
        <f t="shared" ref="AG728" si="2204">AG727</f>
        <v>0</v>
      </c>
      <c r="AH728" s="411">
        <f t="shared" ref="AH728" si="2205">AH727</f>
        <v>0</v>
      </c>
      <c r="AI728" s="411">
        <f t="shared" ref="AI728" si="2206">AI727</f>
        <v>0</v>
      </c>
      <c r="AJ728" s="411">
        <f t="shared" ref="AJ728" si="2207">AJ727</f>
        <v>0</v>
      </c>
      <c r="AK728" s="411">
        <f t="shared" ref="AK728" si="2208">AK727</f>
        <v>0</v>
      </c>
      <c r="AL728" s="411">
        <f t="shared" ref="AL728" si="2209">AL727</f>
        <v>0</v>
      </c>
      <c r="AM728" s="306"/>
    </row>
    <row r="729" spans="1:39" outlineLevel="1">
      <c r="A729" s="532"/>
      <c r="B729" s="428"/>
      <c r="C729" s="291"/>
      <c r="D729" s="291"/>
      <c r="E729" s="291"/>
      <c r="F729" s="291"/>
      <c r="G729" s="291"/>
      <c r="H729" s="291"/>
      <c r="I729" s="291"/>
      <c r="J729" s="291"/>
      <c r="K729" s="291"/>
      <c r="L729" s="291"/>
      <c r="M729" s="291"/>
      <c r="N729" s="291"/>
      <c r="O729" s="291"/>
      <c r="P729" s="291"/>
      <c r="Q729" s="291"/>
      <c r="R729" s="291"/>
      <c r="S729" s="291"/>
      <c r="T729" s="291"/>
      <c r="U729" s="291"/>
      <c r="V729" s="291"/>
      <c r="W729" s="291"/>
      <c r="X729" s="291"/>
      <c r="Y729" s="412"/>
      <c r="Z729" s="425"/>
      <c r="AA729" s="425"/>
      <c r="AB729" s="425"/>
      <c r="AC729" s="425"/>
      <c r="AD729" s="425"/>
      <c r="AE729" s="425"/>
      <c r="AF729" s="425"/>
      <c r="AG729" s="425"/>
      <c r="AH729" s="425"/>
      <c r="AI729" s="425"/>
      <c r="AJ729" s="425"/>
      <c r="AK729" s="425"/>
      <c r="AL729" s="425"/>
      <c r="AM729" s="306"/>
    </row>
    <row r="730" spans="1:39" ht="30" outlineLevel="1">
      <c r="A730" s="532">
        <v>45</v>
      </c>
      <c r="B730" s="428" t="s">
        <v>137</v>
      </c>
      <c r="C730" s="291" t="s">
        <v>25</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426"/>
      <c r="Z730" s="410"/>
      <c r="AA730" s="410"/>
      <c r="AB730" s="410"/>
      <c r="AC730" s="410"/>
      <c r="AD730" s="410"/>
      <c r="AE730" s="410"/>
      <c r="AF730" s="415"/>
      <c r="AG730" s="415"/>
      <c r="AH730" s="415"/>
      <c r="AI730" s="415"/>
      <c r="AJ730" s="415"/>
      <c r="AK730" s="415"/>
      <c r="AL730" s="415"/>
      <c r="AM730" s="296">
        <f>SUM(Y730:AL730)</f>
        <v>0</v>
      </c>
    </row>
    <row r="731" spans="1:39" outlineLevel="1">
      <c r="A731" s="532"/>
      <c r="B731" s="294" t="s">
        <v>310</v>
      </c>
      <c r="C731" s="291" t="s">
        <v>163</v>
      </c>
      <c r="D731" s="295"/>
      <c r="E731" s="295"/>
      <c r="F731" s="295"/>
      <c r="G731" s="295"/>
      <c r="H731" s="295"/>
      <c r="I731" s="295"/>
      <c r="J731" s="295"/>
      <c r="K731" s="295"/>
      <c r="L731" s="295"/>
      <c r="M731" s="295"/>
      <c r="N731" s="295">
        <f>N730</f>
        <v>12</v>
      </c>
      <c r="O731" s="295"/>
      <c r="P731" s="295"/>
      <c r="Q731" s="295"/>
      <c r="R731" s="295"/>
      <c r="S731" s="295"/>
      <c r="T731" s="295"/>
      <c r="U731" s="295"/>
      <c r="V731" s="295"/>
      <c r="W731" s="295"/>
      <c r="X731" s="295"/>
      <c r="Y731" s="411">
        <f>Y730</f>
        <v>0</v>
      </c>
      <c r="Z731" s="411">
        <f t="shared" ref="Z731" si="2210">Z730</f>
        <v>0</v>
      </c>
      <c r="AA731" s="411">
        <f t="shared" ref="AA731" si="2211">AA730</f>
        <v>0</v>
      </c>
      <c r="AB731" s="411">
        <f t="shared" ref="AB731" si="2212">AB730</f>
        <v>0</v>
      </c>
      <c r="AC731" s="411">
        <f t="shared" ref="AC731" si="2213">AC730</f>
        <v>0</v>
      </c>
      <c r="AD731" s="411">
        <f t="shared" ref="AD731" si="2214">AD730</f>
        <v>0</v>
      </c>
      <c r="AE731" s="411">
        <f t="shared" ref="AE731" si="2215">AE730</f>
        <v>0</v>
      </c>
      <c r="AF731" s="411">
        <f t="shared" ref="AF731" si="2216">AF730</f>
        <v>0</v>
      </c>
      <c r="AG731" s="411">
        <f t="shared" ref="AG731" si="2217">AG730</f>
        <v>0</v>
      </c>
      <c r="AH731" s="411">
        <f t="shared" ref="AH731" si="2218">AH730</f>
        <v>0</v>
      </c>
      <c r="AI731" s="411">
        <f t="shared" ref="AI731" si="2219">AI730</f>
        <v>0</v>
      </c>
      <c r="AJ731" s="411">
        <f t="shared" ref="AJ731" si="2220">AJ730</f>
        <v>0</v>
      </c>
      <c r="AK731" s="411">
        <f t="shared" ref="AK731" si="2221">AK730</f>
        <v>0</v>
      </c>
      <c r="AL731" s="411">
        <f t="shared" ref="AL731" si="2222">AL730</f>
        <v>0</v>
      </c>
      <c r="AM731" s="306"/>
    </row>
    <row r="732" spans="1:39" outlineLevel="1">
      <c r="A732" s="532"/>
      <c r="B732" s="428"/>
      <c r="C732" s="291"/>
      <c r="D732" s="291"/>
      <c r="E732" s="291"/>
      <c r="F732" s="291"/>
      <c r="G732" s="291"/>
      <c r="H732" s="291"/>
      <c r="I732" s="291"/>
      <c r="J732" s="291"/>
      <c r="K732" s="291"/>
      <c r="L732" s="291"/>
      <c r="M732" s="291"/>
      <c r="N732" s="291"/>
      <c r="O732" s="291"/>
      <c r="P732" s="291"/>
      <c r="Q732" s="291"/>
      <c r="R732" s="291"/>
      <c r="S732" s="291"/>
      <c r="T732" s="291"/>
      <c r="U732" s="291"/>
      <c r="V732" s="291"/>
      <c r="W732" s="291"/>
      <c r="X732" s="291"/>
      <c r="Y732" s="412"/>
      <c r="Z732" s="425"/>
      <c r="AA732" s="425"/>
      <c r="AB732" s="425"/>
      <c r="AC732" s="425"/>
      <c r="AD732" s="425"/>
      <c r="AE732" s="425"/>
      <c r="AF732" s="425"/>
      <c r="AG732" s="425"/>
      <c r="AH732" s="425"/>
      <c r="AI732" s="425"/>
      <c r="AJ732" s="425"/>
      <c r="AK732" s="425"/>
      <c r="AL732" s="425"/>
      <c r="AM732" s="306"/>
    </row>
    <row r="733" spans="1:39" ht="30" outlineLevel="1">
      <c r="A733" s="532">
        <v>46</v>
      </c>
      <c r="B733" s="428" t="s">
        <v>138</v>
      </c>
      <c r="C733" s="291" t="s">
        <v>25</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426"/>
      <c r="Z733" s="410"/>
      <c r="AA733" s="410"/>
      <c r="AB733" s="410"/>
      <c r="AC733" s="410"/>
      <c r="AD733" s="410"/>
      <c r="AE733" s="410"/>
      <c r="AF733" s="415"/>
      <c r="AG733" s="415"/>
      <c r="AH733" s="415"/>
      <c r="AI733" s="415"/>
      <c r="AJ733" s="415"/>
      <c r="AK733" s="415"/>
      <c r="AL733" s="415"/>
      <c r="AM733" s="296">
        <f>SUM(Y733:AL733)</f>
        <v>0</v>
      </c>
    </row>
    <row r="734" spans="1:39" outlineLevel="1">
      <c r="A734" s="532"/>
      <c r="B734" s="294" t="s">
        <v>310</v>
      </c>
      <c r="C734" s="291" t="s">
        <v>163</v>
      </c>
      <c r="D734" s="295"/>
      <c r="E734" s="295"/>
      <c r="F734" s="295"/>
      <c r="G734" s="295"/>
      <c r="H734" s="295"/>
      <c r="I734" s="295"/>
      <c r="J734" s="295"/>
      <c r="K734" s="295"/>
      <c r="L734" s="295"/>
      <c r="M734" s="295"/>
      <c r="N734" s="295">
        <f>N733</f>
        <v>12</v>
      </c>
      <c r="O734" s="295"/>
      <c r="P734" s="295"/>
      <c r="Q734" s="295"/>
      <c r="R734" s="295"/>
      <c r="S734" s="295"/>
      <c r="T734" s="295"/>
      <c r="U734" s="295"/>
      <c r="V734" s="295"/>
      <c r="W734" s="295"/>
      <c r="X734" s="295"/>
      <c r="Y734" s="411">
        <f>Y733</f>
        <v>0</v>
      </c>
      <c r="Z734" s="411">
        <f t="shared" ref="Z734" si="2223">Z733</f>
        <v>0</v>
      </c>
      <c r="AA734" s="411">
        <f t="shared" ref="AA734" si="2224">AA733</f>
        <v>0</v>
      </c>
      <c r="AB734" s="411">
        <f t="shared" ref="AB734" si="2225">AB733</f>
        <v>0</v>
      </c>
      <c r="AC734" s="411">
        <f t="shared" ref="AC734" si="2226">AC733</f>
        <v>0</v>
      </c>
      <c r="AD734" s="411">
        <f t="shared" ref="AD734" si="2227">AD733</f>
        <v>0</v>
      </c>
      <c r="AE734" s="411">
        <f t="shared" ref="AE734" si="2228">AE733</f>
        <v>0</v>
      </c>
      <c r="AF734" s="411">
        <f t="shared" ref="AF734" si="2229">AF733</f>
        <v>0</v>
      </c>
      <c r="AG734" s="411">
        <f t="shared" ref="AG734" si="2230">AG733</f>
        <v>0</v>
      </c>
      <c r="AH734" s="411">
        <f t="shared" ref="AH734" si="2231">AH733</f>
        <v>0</v>
      </c>
      <c r="AI734" s="411">
        <f t="shared" ref="AI734" si="2232">AI733</f>
        <v>0</v>
      </c>
      <c r="AJ734" s="411">
        <f t="shared" ref="AJ734" si="2233">AJ733</f>
        <v>0</v>
      </c>
      <c r="AK734" s="411">
        <f t="shared" ref="AK734" si="2234">AK733</f>
        <v>0</v>
      </c>
      <c r="AL734" s="411">
        <f t="shared" ref="AL734" si="2235">AL733</f>
        <v>0</v>
      </c>
      <c r="AM734" s="306"/>
    </row>
    <row r="735" spans="1:39" outlineLevel="1">
      <c r="A735" s="532"/>
      <c r="B735" s="428"/>
      <c r="C735" s="291"/>
      <c r="D735" s="291"/>
      <c r="E735" s="291"/>
      <c r="F735" s="291"/>
      <c r="G735" s="291"/>
      <c r="H735" s="291"/>
      <c r="I735" s="291"/>
      <c r="J735" s="291"/>
      <c r="K735" s="291"/>
      <c r="L735" s="291"/>
      <c r="M735" s="291"/>
      <c r="N735" s="291"/>
      <c r="O735" s="291"/>
      <c r="P735" s="291"/>
      <c r="Q735" s="291"/>
      <c r="R735" s="291"/>
      <c r="S735" s="291"/>
      <c r="T735" s="291"/>
      <c r="U735" s="291"/>
      <c r="V735" s="291"/>
      <c r="W735" s="291"/>
      <c r="X735" s="291"/>
      <c r="Y735" s="412"/>
      <c r="Z735" s="425"/>
      <c r="AA735" s="425"/>
      <c r="AB735" s="425"/>
      <c r="AC735" s="425"/>
      <c r="AD735" s="425"/>
      <c r="AE735" s="425"/>
      <c r="AF735" s="425"/>
      <c r="AG735" s="425"/>
      <c r="AH735" s="425"/>
      <c r="AI735" s="425"/>
      <c r="AJ735" s="425"/>
      <c r="AK735" s="425"/>
      <c r="AL735" s="425"/>
      <c r="AM735" s="306"/>
    </row>
    <row r="736" spans="1:39" ht="30" outlineLevel="1">
      <c r="A736" s="532">
        <v>47</v>
      </c>
      <c r="B736" s="428" t="s">
        <v>139</v>
      </c>
      <c r="C736" s="291" t="s">
        <v>25</v>
      </c>
      <c r="D736" s="295"/>
      <c r="E736" s="295"/>
      <c r="F736" s="295"/>
      <c r="G736" s="295"/>
      <c r="H736" s="295"/>
      <c r="I736" s="295"/>
      <c r="J736" s="295"/>
      <c r="K736" s="295"/>
      <c r="L736" s="295"/>
      <c r="M736" s="295"/>
      <c r="N736" s="295">
        <v>12</v>
      </c>
      <c r="O736" s="295"/>
      <c r="P736" s="295"/>
      <c r="Q736" s="295"/>
      <c r="R736" s="295"/>
      <c r="S736" s="295"/>
      <c r="T736" s="295"/>
      <c r="U736" s="295"/>
      <c r="V736" s="295"/>
      <c r="W736" s="295"/>
      <c r="X736" s="295"/>
      <c r="Y736" s="426"/>
      <c r="Z736" s="410"/>
      <c r="AA736" s="410"/>
      <c r="AB736" s="410"/>
      <c r="AC736" s="410"/>
      <c r="AD736" s="410"/>
      <c r="AE736" s="410"/>
      <c r="AF736" s="415"/>
      <c r="AG736" s="415"/>
      <c r="AH736" s="415"/>
      <c r="AI736" s="415"/>
      <c r="AJ736" s="415"/>
      <c r="AK736" s="415"/>
      <c r="AL736" s="415"/>
      <c r="AM736" s="296">
        <f>SUM(Y736:AL736)</f>
        <v>0</v>
      </c>
    </row>
    <row r="737" spans="1:40" outlineLevel="1">
      <c r="A737" s="532"/>
      <c r="B737" s="294" t="s">
        <v>310</v>
      </c>
      <c r="C737" s="291" t="s">
        <v>163</v>
      </c>
      <c r="D737" s="295"/>
      <c r="E737" s="295"/>
      <c r="F737" s="295"/>
      <c r="G737" s="295"/>
      <c r="H737" s="295"/>
      <c r="I737" s="295"/>
      <c r="J737" s="295"/>
      <c r="K737" s="295"/>
      <c r="L737" s="295"/>
      <c r="M737" s="295"/>
      <c r="N737" s="295">
        <f>N736</f>
        <v>12</v>
      </c>
      <c r="O737" s="295"/>
      <c r="P737" s="295"/>
      <c r="Q737" s="295"/>
      <c r="R737" s="295"/>
      <c r="S737" s="295"/>
      <c r="T737" s="295"/>
      <c r="U737" s="295"/>
      <c r="V737" s="295"/>
      <c r="W737" s="295"/>
      <c r="X737" s="295"/>
      <c r="Y737" s="411">
        <f>Y736</f>
        <v>0</v>
      </c>
      <c r="Z737" s="411">
        <f t="shared" ref="Z737" si="2236">Z736</f>
        <v>0</v>
      </c>
      <c r="AA737" s="411">
        <f t="shared" ref="AA737" si="2237">AA736</f>
        <v>0</v>
      </c>
      <c r="AB737" s="411">
        <f t="shared" ref="AB737" si="2238">AB736</f>
        <v>0</v>
      </c>
      <c r="AC737" s="411">
        <f t="shared" ref="AC737" si="2239">AC736</f>
        <v>0</v>
      </c>
      <c r="AD737" s="411">
        <f t="shared" ref="AD737" si="2240">AD736</f>
        <v>0</v>
      </c>
      <c r="AE737" s="411">
        <f t="shared" ref="AE737" si="2241">AE736</f>
        <v>0</v>
      </c>
      <c r="AF737" s="411">
        <f t="shared" ref="AF737" si="2242">AF736</f>
        <v>0</v>
      </c>
      <c r="AG737" s="411">
        <f t="shared" ref="AG737" si="2243">AG736</f>
        <v>0</v>
      </c>
      <c r="AH737" s="411">
        <f t="shared" ref="AH737" si="2244">AH736</f>
        <v>0</v>
      </c>
      <c r="AI737" s="411">
        <f t="shared" ref="AI737" si="2245">AI736</f>
        <v>0</v>
      </c>
      <c r="AJ737" s="411">
        <f t="shared" ref="AJ737" si="2246">AJ736</f>
        <v>0</v>
      </c>
      <c r="AK737" s="411">
        <f t="shared" ref="AK737" si="2247">AK736</f>
        <v>0</v>
      </c>
      <c r="AL737" s="411">
        <f t="shared" ref="AL737" si="2248">AL736</f>
        <v>0</v>
      </c>
      <c r="AM737" s="306"/>
    </row>
    <row r="738" spans="1:40" outlineLevel="1">
      <c r="A738" s="532"/>
      <c r="B738" s="428"/>
      <c r="C738" s="291"/>
      <c r="D738" s="291"/>
      <c r="E738" s="291"/>
      <c r="F738" s="291"/>
      <c r="G738" s="291"/>
      <c r="H738" s="291"/>
      <c r="I738" s="291"/>
      <c r="J738" s="291"/>
      <c r="K738" s="291"/>
      <c r="L738" s="291"/>
      <c r="M738" s="291"/>
      <c r="N738" s="291"/>
      <c r="O738" s="291"/>
      <c r="P738" s="291"/>
      <c r="Q738" s="291"/>
      <c r="R738" s="291"/>
      <c r="S738" s="291"/>
      <c r="T738" s="291"/>
      <c r="U738" s="291"/>
      <c r="V738" s="291"/>
      <c r="W738" s="291"/>
      <c r="X738" s="291"/>
      <c r="Y738" s="412"/>
      <c r="Z738" s="425"/>
      <c r="AA738" s="425"/>
      <c r="AB738" s="425"/>
      <c r="AC738" s="425"/>
      <c r="AD738" s="425"/>
      <c r="AE738" s="425"/>
      <c r="AF738" s="425"/>
      <c r="AG738" s="425"/>
      <c r="AH738" s="425"/>
      <c r="AI738" s="425"/>
      <c r="AJ738" s="425"/>
      <c r="AK738" s="425"/>
      <c r="AL738" s="425"/>
      <c r="AM738" s="306"/>
    </row>
    <row r="739" spans="1:40" ht="45" outlineLevel="1">
      <c r="A739" s="532">
        <v>48</v>
      </c>
      <c r="B739" s="428" t="s">
        <v>140</v>
      </c>
      <c r="C739" s="291" t="s">
        <v>25</v>
      </c>
      <c r="D739" s="295"/>
      <c r="E739" s="295"/>
      <c r="F739" s="295"/>
      <c r="G739" s="295"/>
      <c r="H739" s="295"/>
      <c r="I739" s="295"/>
      <c r="J739" s="295"/>
      <c r="K739" s="295"/>
      <c r="L739" s="295"/>
      <c r="M739" s="295"/>
      <c r="N739" s="295">
        <v>12</v>
      </c>
      <c r="O739" s="295"/>
      <c r="P739" s="295"/>
      <c r="Q739" s="295"/>
      <c r="R739" s="295"/>
      <c r="S739" s="295"/>
      <c r="T739" s="295"/>
      <c r="U739" s="295"/>
      <c r="V739" s="295"/>
      <c r="W739" s="295"/>
      <c r="X739" s="295"/>
      <c r="Y739" s="426"/>
      <c r="Z739" s="410"/>
      <c r="AA739" s="410"/>
      <c r="AB739" s="410"/>
      <c r="AC739" s="410"/>
      <c r="AD739" s="410"/>
      <c r="AE739" s="410"/>
      <c r="AF739" s="415"/>
      <c r="AG739" s="415"/>
      <c r="AH739" s="415"/>
      <c r="AI739" s="415"/>
      <c r="AJ739" s="415"/>
      <c r="AK739" s="415"/>
      <c r="AL739" s="415"/>
      <c r="AM739" s="296">
        <f>SUM(Y739:AL739)</f>
        <v>0</v>
      </c>
    </row>
    <row r="740" spans="1:40" outlineLevel="1">
      <c r="A740" s="532"/>
      <c r="B740" s="294" t="s">
        <v>310</v>
      </c>
      <c r="C740" s="291" t="s">
        <v>163</v>
      </c>
      <c r="D740" s="295"/>
      <c r="E740" s="295"/>
      <c r="F740" s="295"/>
      <c r="G740" s="295"/>
      <c r="H740" s="295"/>
      <c r="I740" s="295"/>
      <c r="J740" s="295"/>
      <c r="K740" s="295"/>
      <c r="L740" s="295"/>
      <c r="M740" s="295"/>
      <c r="N740" s="295">
        <f>N739</f>
        <v>12</v>
      </c>
      <c r="O740" s="295"/>
      <c r="P740" s="295"/>
      <c r="Q740" s="295"/>
      <c r="R740" s="295"/>
      <c r="S740" s="295"/>
      <c r="T740" s="295"/>
      <c r="U740" s="295"/>
      <c r="V740" s="295"/>
      <c r="W740" s="295"/>
      <c r="X740" s="295"/>
      <c r="Y740" s="411">
        <f>Y739</f>
        <v>0</v>
      </c>
      <c r="Z740" s="411">
        <f t="shared" ref="Z740" si="2249">Z739</f>
        <v>0</v>
      </c>
      <c r="AA740" s="411">
        <f t="shared" ref="AA740" si="2250">AA739</f>
        <v>0</v>
      </c>
      <c r="AB740" s="411">
        <f t="shared" ref="AB740" si="2251">AB739</f>
        <v>0</v>
      </c>
      <c r="AC740" s="411">
        <f t="shared" ref="AC740" si="2252">AC739</f>
        <v>0</v>
      </c>
      <c r="AD740" s="411">
        <f t="shared" ref="AD740" si="2253">AD739</f>
        <v>0</v>
      </c>
      <c r="AE740" s="411">
        <f t="shared" ref="AE740" si="2254">AE739</f>
        <v>0</v>
      </c>
      <c r="AF740" s="411">
        <f t="shared" ref="AF740" si="2255">AF739</f>
        <v>0</v>
      </c>
      <c r="AG740" s="411">
        <f t="shared" ref="AG740" si="2256">AG739</f>
        <v>0</v>
      </c>
      <c r="AH740" s="411">
        <f t="shared" ref="AH740" si="2257">AH739</f>
        <v>0</v>
      </c>
      <c r="AI740" s="411">
        <f t="shared" ref="AI740" si="2258">AI739</f>
        <v>0</v>
      </c>
      <c r="AJ740" s="411">
        <f t="shared" ref="AJ740" si="2259">AJ739</f>
        <v>0</v>
      </c>
      <c r="AK740" s="411">
        <f t="shared" ref="AK740" si="2260">AK739</f>
        <v>0</v>
      </c>
      <c r="AL740" s="411">
        <f t="shared" ref="AL740" si="2261">AL739</f>
        <v>0</v>
      </c>
      <c r="AM740" s="306"/>
    </row>
    <row r="741" spans="1:40" outlineLevel="1">
      <c r="A741" s="532"/>
      <c r="B741" s="428"/>
      <c r="C741" s="291"/>
      <c r="D741" s="291"/>
      <c r="E741" s="291"/>
      <c r="F741" s="291"/>
      <c r="G741" s="291"/>
      <c r="H741" s="291"/>
      <c r="I741" s="291"/>
      <c r="J741" s="291"/>
      <c r="K741" s="291"/>
      <c r="L741" s="291"/>
      <c r="M741" s="291"/>
      <c r="N741" s="291"/>
      <c r="O741" s="291"/>
      <c r="P741" s="291"/>
      <c r="Q741" s="291"/>
      <c r="R741" s="291"/>
      <c r="S741" s="291"/>
      <c r="T741" s="291"/>
      <c r="U741" s="291"/>
      <c r="V741" s="291"/>
      <c r="W741" s="291"/>
      <c r="X741" s="291"/>
      <c r="Y741" s="412"/>
      <c r="Z741" s="425"/>
      <c r="AA741" s="425"/>
      <c r="AB741" s="425"/>
      <c r="AC741" s="425"/>
      <c r="AD741" s="425"/>
      <c r="AE741" s="425"/>
      <c r="AF741" s="425"/>
      <c r="AG741" s="425"/>
      <c r="AH741" s="425"/>
      <c r="AI741" s="425"/>
      <c r="AJ741" s="425"/>
      <c r="AK741" s="425"/>
      <c r="AL741" s="425"/>
      <c r="AM741" s="306"/>
    </row>
    <row r="742" spans="1:40" ht="30" outlineLevel="1">
      <c r="A742" s="532">
        <v>49</v>
      </c>
      <c r="B742" s="428" t="s">
        <v>141</v>
      </c>
      <c r="C742" s="291" t="s">
        <v>25</v>
      </c>
      <c r="D742" s="295"/>
      <c r="E742" s="295"/>
      <c r="F742" s="295"/>
      <c r="G742" s="295"/>
      <c r="H742" s="295"/>
      <c r="I742" s="295"/>
      <c r="J742" s="295"/>
      <c r="K742" s="295"/>
      <c r="L742" s="295"/>
      <c r="M742" s="295"/>
      <c r="N742" s="295">
        <v>12</v>
      </c>
      <c r="O742" s="295"/>
      <c r="P742" s="295"/>
      <c r="Q742" s="295"/>
      <c r="R742" s="295"/>
      <c r="S742" s="295"/>
      <c r="T742" s="295"/>
      <c r="U742" s="295"/>
      <c r="V742" s="295"/>
      <c r="W742" s="295"/>
      <c r="X742" s="295"/>
      <c r="Y742" s="426"/>
      <c r="Z742" s="410"/>
      <c r="AA742" s="410"/>
      <c r="AB742" s="410"/>
      <c r="AC742" s="410"/>
      <c r="AD742" s="410"/>
      <c r="AE742" s="410"/>
      <c r="AF742" s="415"/>
      <c r="AG742" s="415"/>
      <c r="AH742" s="415"/>
      <c r="AI742" s="415"/>
      <c r="AJ742" s="415"/>
      <c r="AK742" s="415"/>
      <c r="AL742" s="415"/>
      <c r="AM742" s="296">
        <f>SUM(Y742:AL742)</f>
        <v>0</v>
      </c>
    </row>
    <row r="743" spans="1:40" outlineLevel="1">
      <c r="A743" s="532"/>
      <c r="B743" s="294" t="s">
        <v>310</v>
      </c>
      <c r="C743" s="291" t="s">
        <v>163</v>
      </c>
      <c r="D743" s="295"/>
      <c r="E743" s="295"/>
      <c r="F743" s="295"/>
      <c r="G743" s="295"/>
      <c r="H743" s="295"/>
      <c r="I743" s="295"/>
      <c r="J743" s="295"/>
      <c r="K743" s="295"/>
      <c r="L743" s="295"/>
      <c r="M743" s="295"/>
      <c r="N743" s="295">
        <f>N742</f>
        <v>12</v>
      </c>
      <c r="O743" s="295"/>
      <c r="P743" s="295"/>
      <c r="Q743" s="295"/>
      <c r="R743" s="295"/>
      <c r="S743" s="295"/>
      <c r="T743" s="295"/>
      <c r="U743" s="295"/>
      <c r="V743" s="295"/>
      <c r="W743" s="295"/>
      <c r="X743" s="295"/>
      <c r="Y743" s="411">
        <f>Y742</f>
        <v>0</v>
      </c>
      <c r="Z743" s="411">
        <f t="shared" ref="Z743" si="2262">Z742</f>
        <v>0</v>
      </c>
      <c r="AA743" s="411">
        <f t="shared" ref="AA743" si="2263">AA742</f>
        <v>0</v>
      </c>
      <c r="AB743" s="411">
        <f t="shared" ref="AB743" si="2264">AB742</f>
        <v>0</v>
      </c>
      <c r="AC743" s="411">
        <f t="shared" ref="AC743" si="2265">AC742</f>
        <v>0</v>
      </c>
      <c r="AD743" s="411">
        <f t="shared" ref="AD743" si="2266">AD742</f>
        <v>0</v>
      </c>
      <c r="AE743" s="411">
        <f t="shared" ref="AE743" si="2267">AE742</f>
        <v>0</v>
      </c>
      <c r="AF743" s="411">
        <f t="shared" ref="AF743" si="2268">AF742</f>
        <v>0</v>
      </c>
      <c r="AG743" s="411">
        <f t="shared" ref="AG743" si="2269">AG742</f>
        <v>0</v>
      </c>
      <c r="AH743" s="411">
        <f t="shared" ref="AH743" si="2270">AH742</f>
        <v>0</v>
      </c>
      <c r="AI743" s="411">
        <f t="shared" ref="AI743" si="2271">AI742</f>
        <v>0</v>
      </c>
      <c r="AJ743" s="411">
        <f t="shared" ref="AJ743" si="2272">AJ742</f>
        <v>0</v>
      </c>
      <c r="AK743" s="411">
        <f t="shared" ref="AK743" si="2273">AK742</f>
        <v>0</v>
      </c>
      <c r="AL743" s="411">
        <f t="shared" ref="AL743" si="2274">AL742</f>
        <v>0</v>
      </c>
      <c r="AM743" s="306"/>
    </row>
    <row r="744" spans="1:40" outlineLevel="1">
      <c r="A744" s="532"/>
      <c r="B744" s="294"/>
      <c r="C744" s="305"/>
      <c r="D744" s="291"/>
      <c r="E744" s="291"/>
      <c r="F744" s="291"/>
      <c r="G744" s="291"/>
      <c r="H744" s="291"/>
      <c r="I744" s="291"/>
      <c r="J744" s="291"/>
      <c r="K744" s="291"/>
      <c r="L744" s="291"/>
      <c r="M744" s="291"/>
      <c r="N744" s="291"/>
      <c r="O744" s="291"/>
      <c r="P744" s="291"/>
      <c r="Q744" s="291"/>
      <c r="R744" s="291"/>
      <c r="S744" s="291"/>
      <c r="T744" s="291"/>
      <c r="U744" s="291"/>
      <c r="V744" s="291"/>
      <c r="W744" s="291"/>
      <c r="X744" s="291"/>
      <c r="Y744" s="412"/>
      <c r="Z744" s="412"/>
      <c r="AA744" s="412"/>
      <c r="AB744" s="412"/>
      <c r="AC744" s="412"/>
      <c r="AD744" s="412"/>
      <c r="AE744" s="412"/>
      <c r="AF744" s="412"/>
      <c r="AG744" s="412"/>
      <c r="AH744" s="412"/>
      <c r="AI744" s="412"/>
      <c r="AJ744" s="412"/>
      <c r="AK744" s="412"/>
      <c r="AL744" s="412"/>
      <c r="AM744" s="306"/>
    </row>
    <row r="745" spans="1:40" ht="15.75">
      <c r="B745" s="327" t="s">
        <v>311</v>
      </c>
      <c r="C745" s="329"/>
      <c r="D745" s="329">
        <f>SUM(D588:D743)</f>
        <v>1253280.3620446892</v>
      </c>
      <c r="E745" s="329"/>
      <c r="F745" s="329"/>
      <c r="G745" s="329"/>
      <c r="H745" s="329"/>
      <c r="I745" s="329"/>
      <c r="J745" s="329"/>
      <c r="K745" s="329"/>
      <c r="L745" s="329"/>
      <c r="M745" s="329"/>
      <c r="N745" s="329"/>
      <c r="O745" s="329">
        <f>SUM(O588:O743)</f>
        <v>81.321147359671428</v>
      </c>
      <c r="P745" s="329"/>
      <c r="Q745" s="329"/>
      <c r="R745" s="329"/>
      <c r="S745" s="329"/>
      <c r="T745" s="329"/>
      <c r="U745" s="329"/>
      <c r="V745" s="329"/>
      <c r="W745" s="329"/>
      <c r="X745" s="329"/>
      <c r="Y745" s="329">
        <f>IF(Y586="kWh",SUMPRODUCT(D588:D743,Y588:Y743))</f>
        <v>578599.22641063714</v>
      </c>
      <c r="Z745" s="329">
        <f>IF(Z586="kWh",SUMPRODUCT(D588:D743,Z588:Z743))</f>
        <v>71420.24955786459</v>
      </c>
      <c r="AA745" s="329">
        <f>IF(AA586="kw",SUMPRODUCT(N588:N743,O588:O743,AA588:AA743),SUMPRODUCT(D588:D743,AA588:AA743))</f>
        <v>560.7680129295502</v>
      </c>
      <c r="AB745" s="329">
        <f>IF(AB586="kw",SUMPRODUCT(N588:N743,O588:O743,AB588:AB743),SUMPRODUCT(D588:D743,AB588:AB743))</f>
        <v>0</v>
      </c>
      <c r="AC745" s="329">
        <f>IF(AC586="kw",SUMPRODUCT(N588:N743,O588:O743,AC588:AC743),SUMPRODUCT(D588:D743,AC588:AC743))</f>
        <v>0</v>
      </c>
      <c r="AD745" s="329">
        <f>IF(AD586="kw",SUMPRODUCT(N588:N743,O588:O743,AD588:AD743),SUMPRODUCT(D588:D743,AD588:AD743))</f>
        <v>0</v>
      </c>
      <c r="AE745" s="329">
        <f>IF(AE586="kw",SUMPRODUCT(N588:N743,O588:O743,AE588:AE743),SUMPRODUCT(D588:D743,AE588:AE743))</f>
        <v>0</v>
      </c>
      <c r="AF745" s="329">
        <f>IF(AF586="kw",SUMPRODUCT(N588:N743,O588:O743,AF588:AF743),SUMPRODUCT(D588:D743,AF588:AF743))</f>
        <v>0</v>
      </c>
      <c r="AG745" s="329">
        <f>IF(AG586="kw",SUMPRODUCT(N588:N743,O588:O743,AG588:AG743),SUMPRODUCT(D588:D743,AG588:AG743))</f>
        <v>0</v>
      </c>
      <c r="AH745" s="329">
        <f>IF(AH586="kw",SUMPRODUCT(N588:N743,O588:O743,AH588:AH743),SUMPRODUCT(D588:D743,AH588:AH743))</f>
        <v>0</v>
      </c>
      <c r="AI745" s="329">
        <f>IF(AI586="kw",SUMPRODUCT(N588:N743,O588:O743,AI588:AI743),SUMPRODUCT(D588:D743,AI588:AI743))</f>
        <v>0</v>
      </c>
      <c r="AJ745" s="329">
        <f>IF(AJ586="kw",SUMPRODUCT(N588:N743,O588:O743,AJ588:AJ743),SUMPRODUCT(D588:D743,AJ588:AJ743))</f>
        <v>0</v>
      </c>
      <c r="AK745" s="329">
        <f>IF(AK586="kw",SUMPRODUCT(N588:N743,O588:O743,AK588:AK743),SUMPRODUCT(D588:D743,AK588:AK743))</f>
        <v>0</v>
      </c>
      <c r="AL745" s="329">
        <f>IF(AL586="kw",SUMPRODUCT(N588:N743,O588:O743,AL588:AL743),SUMPRODUCT(D588:D743,AL588:AL743))</f>
        <v>0</v>
      </c>
      <c r="AM745" s="330"/>
    </row>
    <row r="746" spans="1:40" ht="15.75">
      <c r="B746" s="391" t="s">
        <v>312</v>
      </c>
      <c r="C746" s="392"/>
      <c r="D746" s="392"/>
      <c r="E746" s="392"/>
      <c r="F746" s="392"/>
      <c r="G746" s="392"/>
      <c r="H746" s="392"/>
      <c r="I746" s="392"/>
      <c r="J746" s="392"/>
      <c r="K746" s="392"/>
      <c r="L746" s="392"/>
      <c r="M746" s="392"/>
      <c r="N746" s="392"/>
      <c r="O746" s="392"/>
      <c r="P746" s="392"/>
      <c r="Q746" s="392"/>
      <c r="R746" s="392"/>
      <c r="S746" s="392"/>
      <c r="T746" s="392"/>
      <c r="U746" s="392"/>
      <c r="V746" s="392"/>
      <c r="W746" s="392"/>
      <c r="X746" s="392"/>
      <c r="Y746" s="392">
        <f>HLOOKUP(Y402,'2. LRAMVA Threshold'!$B$42:$Q$53,10,FALSE)</f>
        <v>758767</v>
      </c>
      <c r="Z746" s="392">
        <f>HLOOKUP(Z402,'2. LRAMVA Threshold'!$B$42:$Q$53,10,FALSE)</f>
        <v>257680</v>
      </c>
      <c r="AA746" s="392">
        <f>HLOOKUP(AA402,'2. LRAMVA Threshold'!$B$42:$Q$53,10,FALSE)</f>
        <v>1715</v>
      </c>
      <c r="AB746" s="392">
        <f>HLOOKUP(AB402,'2. LRAMVA Threshold'!$B$42:$Q$53,10,FALSE)</f>
        <v>46</v>
      </c>
      <c r="AC746" s="392">
        <f>HLOOKUP(AC402,'2. LRAMVA Threshold'!$B$42:$Q$53,10,FALSE)</f>
        <v>51</v>
      </c>
      <c r="AD746" s="392">
        <f>HLOOKUP(AD402,'2. LRAMVA Threshold'!$B$42:$Q$53,10,FALSE)</f>
        <v>1570</v>
      </c>
      <c r="AE746" s="392">
        <f>HLOOKUP(AE402,'2. LRAMVA Threshold'!$B$42:$Q$53,10,FALSE)</f>
        <v>0</v>
      </c>
      <c r="AF746" s="392">
        <f>HLOOKUP(AF402,'2. LRAMVA Threshold'!$B$42:$Q$53,10,FALSE)</f>
        <v>0</v>
      </c>
      <c r="AG746" s="392">
        <f>HLOOKUP(AG402,'2. LRAMVA Threshold'!$B$42:$Q$53,10,FALSE)</f>
        <v>0</v>
      </c>
      <c r="AH746" s="392">
        <f>HLOOKUP(AH402,'2. LRAMVA Threshold'!$B$42:$Q$53,10,FALSE)</f>
        <v>0</v>
      </c>
      <c r="AI746" s="392">
        <f>HLOOKUP(AI402,'2. LRAMVA Threshold'!$B$42:$Q$53,10,FALSE)</f>
        <v>0</v>
      </c>
      <c r="AJ746" s="392">
        <f>HLOOKUP(AJ402,'2. LRAMVA Threshold'!$B$42:$Q$53,10,FALSE)</f>
        <v>0</v>
      </c>
      <c r="AK746" s="392">
        <f>HLOOKUP(AK402,'2. LRAMVA Threshold'!$B$42:$Q$53,10,FALSE)</f>
        <v>0</v>
      </c>
      <c r="AL746" s="392">
        <f>HLOOKUP(AL402,'2. LRAMVA Threshold'!$B$42:$Q$53,10,FALSE)</f>
        <v>0</v>
      </c>
      <c r="AM746" s="442"/>
    </row>
    <row r="747" spans="1:40">
      <c r="B747" s="394"/>
      <c r="C747" s="432"/>
      <c r="D747" s="433"/>
      <c r="E747" s="433"/>
      <c r="F747" s="433"/>
      <c r="G747" s="433"/>
      <c r="H747" s="433"/>
      <c r="I747" s="433"/>
      <c r="J747" s="433"/>
      <c r="K747" s="433"/>
      <c r="L747" s="433"/>
      <c r="M747" s="433"/>
      <c r="N747" s="433"/>
      <c r="O747" s="434"/>
      <c r="P747" s="433"/>
      <c r="Q747" s="433"/>
      <c r="R747" s="433"/>
      <c r="S747" s="435"/>
      <c r="T747" s="435"/>
      <c r="U747" s="435"/>
      <c r="V747" s="435"/>
      <c r="W747" s="433"/>
      <c r="X747" s="433"/>
      <c r="Y747" s="436"/>
      <c r="Z747" s="436"/>
      <c r="AA747" s="436"/>
      <c r="AB747" s="436"/>
      <c r="AC747" s="436"/>
      <c r="AD747" s="436"/>
      <c r="AE747" s="436"/>
      <c r="AF747" s="399"/>
      <c r="AG747" s="399"/>
      <c r="AH747" s="399"/>
      <c r="AI747" s="399"/>
      <c r="AJ747" s="399"/>
      <c r="AK747" s="399"/>
      <c r="AL747" s="399"/>
      <c r="AM747" s="400"/>
    </row>
    <row r="748" spans="1:40">
      <c r="B748" s="324" t="s">
        <v>313</v>
      </c>
      <c r="C748" s="338"/>
      <c r="D748" s="338"/>
      <c r="E748" s="376"/>
      <c r="F748" s="376"/>
      <c r="G748" s="376"/>
      <c r="H748" s="376"/>
      <c r="I748" s="376"/>
      <c r="J748" s="376"/>
      <c r="K748" s="376"/>
      <c r="L748" s="376"/>
      <c r="M748" s="376"/>
      <c r="N748" s="376"/>
      <c r="O748" s="291"/>
      <c r="P748" s="340"/>
      <c r="Q748" s="340"/>
      <c r="R748" s="340"/>
      <c r="S748" s="339"/>
      <c r="T748" s="339"/>
      <c r="U748" s="339"/>
      <c r="V748" s="339"/>
      <c r="W748" s="340"/>
      <c r="X748" s="340"/>
      <c r="Y748" s="341">
        <f>HLOOKUP(Y$35,'3.  Distribution Rates'!$C$122:$P$133,10,FALSE)</f>
        <v>2.8E-3</v>
      </c>
      <c r="Z748" s="341">
        <f>HLOOKUP(Z$35,'3.  Distribution Rates'!$C$122:$P$133,10,FALSE)</f>
        <v>5.1000000000000004E-3</v>
      </c>
      <c r="AA748" s="341">
        <f>HLOOKUP(AA$35,'3.  Distribution Rates'!$C$122:$P$133,10,FALSE)</f>
        <v>1.6096999999999999</v>
      </c>
      <c r="AB748" s="341">
        <f>HLOOKUP(AB$35,'3.  Distribution Rates'!$C$122:$P$133,10,FALSE)</f>
        <v>5.9903000000000004</v>
      </c>
      <c r="AC748" s="341">
        <f>HLOOKUP(AC$35,'3.  Distribution Rates'!$C$122:$P$133,10,FALSE)</f>
        <v>11.633100000000001</v>
      </c>
      <c r="AD748" s="341">
        <f>HLOOKUP(AD$35,'3.  Distribution Rates'!$C$122:$P$133,10,FALSE)</f>
        <v>1.9E-3</v>
      </c>
      <c r="AE748" s="341">
        <f>HLOOKUP(AE$35,'3.  Distribution Rates'!$C$122:$P$133,10,FALSE)</f>
        <v>0.27979999999999999</v>
      </c>
      <c r="AF748" s="341">
        <f>HLOOKUP(AF$35,'3.  Distribution Rates'!$C$122:$P$133,10,FALSE)</f>
        <v>0</v>
      </c>
      <c r="AG748" s="341">
        <f>HLOOKUP(AG$35,'3.  Distribution Rates'!$C$122:$P$133,10,FALSE)</f>
        <v>0</v>
      </c>
      <c r="AH748" s="341">
        <f>HLOOKUP(AH$35,'3.  Distribution Rates'!$C$122:$P$133,10,FALSE)</f>
        <v>0</v>
      </c>
      <c r="AI748" s="341">
        <f>HLOOKUP(AI$35,'3.  Distribution Rates'!$C$122:$P$133,10,FALSE)</f>
        <v>0</v>
      </c>
      <c r="AJ748" s="341">
        <f>HLOOKUP(AJ$35,'3.  Distribution Rates'!$C$122:$P$133,10,FALSE)</f>
        <v>0</v>
      </c>
      <c r="AK748" s="341">
        <f>HLOOKUP(AK$35,'3.  Distribution Rates'!$C$122:$P$133,10,FALSE)</f>
        <v>0</v>
      </c>
      <c r="AL748" s="341">
        <f>HLOOKUP(AL$35,'3.  Distribution Rates'!$C$122:$P$133,10,FALSE)</f>
        <v>0</v>
      </c>
      <c r="AM748" s="348"/>
      <c r="AN748" s="443"/>
    </row>
    <row r="749" spans="1:40">
      <c r="B749" s="324" t="s">
        <v>314</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LRAM'!Y141*Y748</f>
        <v>552.9778239220326</v>
      </c>
      <c r="Z749" s="378">
        <f>'4.  2011-2014 LRAM'!Z141*Z748</f>
        <v>139.81427131797727</v>
      </c>
      <c r="AA749" s="378">
        <f>'4.  2011-2014 LRAM'!AA141*AA748</f>
        <v>288.66498317164798</v>
      </c>
      <c r="AB749" s="378">
        <f>'4.  2011-2014 LRAM'!AB141*AB748</f>
        <v>0</v>
      </c>
      <c r="AC749" s="378">
        <f>'4.  2011-2014 LRAM'!AC141*AC748</f>
        <v>0</v>
      </c>
      <c r="AD749" s="378">
        <f>'4.  2011-2014 LRAM'!AD141*AD748</f>
        <v>0</v>
      </c>
      <c r="AE749" s="378">
        <f>'4.  2011-2014 LRAM'!AE141*AE748</f>
        <v>0</v>
      </c>
      <c r="AF749" s="378">
        <f>'4.  2011-2014 LRAM'!AF141*AF748</f>
        <v>0</v>
      </c>
      <c r="AG749" s="378">
        <f>'4.  2011-2014 LRAM'!AG141*AG748</f>
        <v>0</v>
      </c>
      <c r="AH749" s="378">
        <f>'4.  2011-2014 LRAM'!AH141*AH748</f>
        <v>0</v>
      </c>
      <c r="AI749" s="378">
        <f>'4.  2011-2014 LRAM'!AI141*AI748</f>
        <v>0</v>
      </c>
      <c r="AJ749" s="378">
        <f>'4.  2011-2014 LRAM'!AJ141*AJ748</f>
        <v>0</v>
      </c>
      <c r="AK749" s="378">
        <f>'4.  2011-2014 LRAM'!AK141*AK748</f>
        <v>0</v>
      </c>
      <c r="AL749" s="378">
        <f>'4.  2011-2014 LRAM'!AL141*AL748</f>
        <v>0</v>
      </c>
      <c r="AM749" s="629">
        <f t="shared" ref="AM749:AM756" si="2275">SUM(Y749:AL749)</f>
        <v>981.4570784116579</v>
      </c>
      <c r="AN749" s="443"/>
    </row>
    <row r="750" spans="1:40">
      <c r="B750" s="324" t="s">
        <v>315</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LRAM'!Y270*Y748</f>
        <v>305.9575340786318</v>
      </c>
      <c r="Z750" s="378">
        <f>'4.  2011-2014 LRAM'!Z270*Z748</f>
        <v>1885.5777823807887</v>
      </c>
      <c r="AA750" s="378">
        <f>'4.  2011-2014 LRAM'!AA270*AA748</f>
        <v>1824.311526807797</v>
      </c>
      <c r="AB750" s="378">
        <f>'4.  2011-2014 LRAM'!AB270*AB748</f>
        <v>0</v>
      </c>
      <c r="AC750" s="378">
        <f>'4.  2011-2014 LRAM'!AC270*AC748</f>
        <v>0</v>
      </c>
      <c r="AD750" s="378">
        <f>'4.  2011-2014 LRAM'!AD270*AD748</f>
        <v>0</v>
      </c>
      <c r="AE750" s="378">
        <f>'4.  2011-2014 LRAM'!AE270*AE748</f>
        <v>0</v>
      </c>
      <c r="AF750" s="378">
        <f>'4.  2011-2014 LRAM'!AF270*AF748</f>
        <v>0</v>
      </c>
      <c r="AG750" s="378">
        <f>'4.  2011-2014 LRAM'!AG270*AG748</f>
        <v>0</v>
      </c>
      <c r="AH750" s="378">
        <f>'4.  2011-2014 LRAM'!AH270*AH748</f>
        <v>0</v>
      </c>
      <c r="AI750" s="378">
        <f>'4.  2011-2014 LRAM'!AI270*AI748</f>
        <v>0</v>
      </c>
      <c r="AJ750" s="378">
        <f>'4.  2011-2014 LRAM'!AJ270*AJ748</f>
        <v>0</v>
      </c>
      <c r="AK750" s="378">
        <f>'4.  2011-2014 LRAM'!AK270*AK748</f>
        <v>0</v>
      </c>
      <c r="AL750" s="378">
        <f>'4.  2011-2014 LRAM'!AL270*AL748</f>
        <v>0</v>
      </c>
      <c r="AM750" s="629">
        <f t="shared" si="2275"/>
        <v>4015.8468432672171</v>
      </c>
      <c r="AN750" s="443"/>
    </row>
    <row r="751" spans="1:40">
      <c r="B751" s="324" t="s">
        <v>316</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LRAM'!Y399*Y748</f>
        <v>625.04266730558243</v>
      </c>
      <c r="Z751" s="378">
        <f>'4.  2011-2014 LRAM'!Z399*Z748</f>
        <v>596.98001903352599</v>
      </c>
      <c r="AA751" s="378">
        <f>'4.  2011-2014 LRAM'!AA399*AA748</f>
        <v>475.31071387431933</v>
      </c>
      <c r="AB751" s="378">
        <f>'4.  2011-2014 LRAM'!AB399*AB748</f>
        <v>0</v>
      </c>
      <c r="AC751" s="378">
        <f>'4.  2011-2014 LRAM'!AC399*AC748</f>
        <v>0</v>
      </c>
      <c r="AD751" s="378">
        <f>'4.  2011-2014 LRAM'!AD399*AD748</f>
        <v>0</v>
      </c>
      <c r="AE751" s="378">
        <f>'4.  2011-2014 LRAM'!AE399*AE748</f>
        <v>0</v>
      </c>
      <c r="AF751" s="378">
        <f>'4.  2011-2014 LRAM'!AF399*AF748</f>
        <v>0</v>
      </c>
      <c r="AG751" s="378">
        <f>'4.  2011-2014 LRAM'!AG399*AG748</f>
        <v>0</v>
      </c>
      <c r="AH751" s="378">
        <f>'4.  2011-2014 LRAM'!AH399*AH748</f>
        <v>0</v>
      </c>
      <c r="AI751" s="378">
        <f>'4.  2011-2014 LRAM'!AI399*AI748</f>
        <v>0</v>
      </c>
      <c r="AJ751" s="378">
        <f>'4.  2011-2014 LRAM'!AJ399*AJ748</f>
        <v>0</v>
      </c>
      <c r="AK751" s="378">
        <f>'4.  2011-2014 LRAM'!AK399*AK748</f>
        <v>0</v>
      </c>
      <c r="AL751" s="378">
        <f>'4.  2011-2014 LRAM'!AL399*AL748</f>
        <v>0</v>
      </c>
      <c r="AM751" s="629">
        <f t="shared" si="2275"/>
        <v>1697.3334002134279</v>
      </c>
      <c r="AN751" s="443"/>
    </row>
    <row r="752" spans="1:40">
      <c r="B752" s="324" t="s">
        <v>317</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'4.  2011-2014 LRAM'!Y529*Y748</f>
        <v>1290.7551373932738</v>
      </c>
      <c r="Z752" s="378">
        <f>'4.  2011-2014 LRAM'!Z529*Z748</f>
        <v>1088.1148888560001</v>
      </c>
      <c r="AA752" s="378">
        <f>'4.  2011-2014 LRAM'!AA529*AA748</f>
        <v>614.1092576657112</v>
      </c>
      <c r="AB752" s="378">
        <f>'4.  2011-2014 LRAM'!AB529*AB748</f>
        <v>0</v>
      </c>
      <c r="AC752" s="378">
        <f>'4.  2011-2014 LRAM'!AC529*AC748</f>
        <v>0</v>
      </c>
      <c r="AD752" s="378">
        <f>'4.  2011-2014 LRAM'!AD529*AD748</f>
        <v>0</v>
      </c>
      <c r="AE752" s="378">
        <f>'4.  2011-2014 LRAM'!AE529*AE748</f>
        <v>0</v>
      </c>
      <c r="AF752" s="378">
        <f>'4.  2011-2014 LRAM'!AF529*AF748</f>
        <v>0</v>
      </c>
      <c r="AG752" s="378">
        <f>'4.  2011-2014 LRAM'!AG529*AG748</f>
        <v>0</v>
      </c>
      <c r="AH752" s="378">
        <f>'4.  2011-2014 LRAM'!AH529*AH748</f>
        <v>0</v>
      </c>
      <c r="AI752" s="378">
        <f>'4.  2011-2014 LRAM'!AI529*AI748</f>
        <v>0</v>
      </c>
      <c r="AJ752" s="378">
        <f>'4.  2011-2014 LRAM'!AJ529*AJ748</f>
        <v>0</v>
      </c>
      <c r="AK752" s="378">
        <f>'4.  2011-2014 LRAM'!AK529*AK748</f>
        <v>0</v>
      </c>
      <c r="AL752" s="378">
        <f>'4.  2011-2014 LRAM'!AL529*AL748</f>
        <v>0</v>
      </c>
      <c r="AM752" s="629">
        <f t="shared" si="2275"/>
        <v>2992.979283914985</v>
      </c>
      <c r="AN752" s="443"/>
    </row>
    <row r="753" spans="2:40">
      <c r="B753" s="324" t="s">
        <v>318</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6">Y210*Y748</f>
        <v>1582.896</v>
      </c>
      <c r="Z753" s="378">
        <f t="shared" si="2276"/>
        <v>2522.7017400000004</v>
      </c>
      <c r="AA753" s="378">
        <f t="shared" si="2276"/>
        <v>2947.6826400000004</v>
      </c>
      <c r="AB753" s="378">
        <f t="shared" si="2276"/>
        <v>0</v>
      </c>
      <c r="AC753" s="378">
        <f t="shared" si="2276"/>
        <v>0</v>
      </c>
      <c r="AD753" s="378">
        <f t="shared" si="2276"/>
        <v>0</v>
      </c>
      <c r="AE753" s="378">
        <f t="shared" si="2276"/>
        <v>0</v>
      </c>
      <c r="AF753" s="378">
        <f t="shared" si="2276"/>
        <v>0</v>
      </c>
      <c r="AG753" s="378">
        <f t="shared" si="2276"/>
        <v>0</v>
      </c>
      <c r="AH753" s="378">
        <f t="shared" si="2276"/>
        <v>0</v>
      </c>
      <c r="AI753" s="378">
        <f t="shared" si="2276"/>
        <v>0</v>
      </c>
      <c r="AJ753" s="378">
        <f t="shared" si="2276"/>
        <v>0</v>
      </c>
      <c r="AK753" s="378">
        <f t="shared" si="2276"/>
        <v>0</v>
      </c>
      <c r="AL753" s="378">
        <f t="shared" si="2276"/>
        <v>0</v>
      </c>
      <c r="AM753" s="629">
        <f t="shared" si="2275"/>
        <v>7053.2803800000002</v>
      </c>
      <c r="AN753" s="443"/>
    </row>
    <row r="754" spans="2:40">
      <c r="B754" s="324" t="s">
        <v>319</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7">Y394*Y748</f>
        <v>3898.0812967557767</v>
      </c>
      <c r="Z754" s="378">
        <f t="shared" si="2277"/>
        <v>182.10814413677252</v>
      </c>
      <c r="AA754" s="378">
        <f t="shared" si="2277"/>
        <v>808.19947001313915</v>
      </c>
      <c r="AB754" s="378">
        <f t="shared" si="2277"/>
        <v>0</v>
      </c>
      <c r="AC754" s="378">
        <f t="shared" si="2277"/>
        <v>0</v>
      </c>
      <c r="AD754" s="378">
        <f t="shared" si="2277"/>
        <v>0</v>
      </c>
      <c r="AE754" s="378">
        <f t="shared" si="2277"/>
        <v>0</v>
      </c>
      <c r="AF754" s="378">
        <f t="shared" si="2277"/>
        <v>0</v>
      </c>
      <c r="AG754" s="378">
        <f t="shared" si="2277"/>
        <v>0</v>
      </c>
      <c r="AH754" s="378">
        <f t="shared" si="2277"/>
        <v>0</v>
      </c>
      <c r="AI754" s="378">
        <f t="shared" si="2277"/>
        <v>0</v>
      </c>
      <c r="AJ754" s="378">
        <f t="shared" si="2277"/>
        <v>0</v>
      </c>
      <c r="AK754" s="378">
        <f t="shared" si="2277"/>
        <v>0</v>
      </c>
      <c r="AL754" s="378">
        <f t="shared" si="2277"/>
        <v>0</v>
      </c>
      <c r="AM754" s="629">
        <f t="shared" si="2275"/>
        <v>4888.3889109056881</v>
      </c>
      <c r="AN754" s="443"/>
    </row>
    <row r="755" spans="2:40">
      <c r="B755" s="324" t="s">
        <v>320</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 t="shared" ref="Y755:AL755" si="2278">Y577*Y748</f>
        <v>5472.5132904949969</v>
      </c>
      <c r="Z755" s="378">
        <f t="shared" si="2278"/>
        <v>1132.7750070181444</v>
      </c>
      <c r="AA755" s="378">
        <f t="shared" si="2278"/>
        <v>433.04441983247449</v>
      </c>
      <c r="AB755" s="378">
        <f t="shared" si="2278"/>
        <v>0</v>
      </c>
      <c r="AC755" s="378">
        <f t="shared" si="2278"/>
        <v>0</v>
      </c>
      <c r="AD755" s="378">
        <f t="shared" si="2278"/>
        <v>0</v>
      </c>
      <c r="AE755" s="378">
        <f t="shared" si="2278"/>
        <v>0</v>
      </c>
      <c r="AF755" s="378">
        <f t="shared" si="2278"/>
        <v>0</v>
      </c>
      <c r="AG755" s="378">
        <f t="shared" si="2278"/>
        <v>0</v>
      </c>
      <c r="AH755" s="378">
        <f t="shared" si="2278"/>
        <v>0</v>
      </c>
      <c r="AI755" s="378">
        <f t="shared" si="2278"/>
        <v>0</v>
      </c>
      <c r="AJ755" s="378">
        <f t="shared" si="2278"/>
        <v>0</v>
      </c>
      <c r="AK755" s="378">
        <f t="shared" si="2278"/>
        <v>0</v>
      </c>
      <c r="AL755" s="378">
        <f t="shared" si="2278"/>
        <v>0</v>
      </c>
      <c r="AM755" s="629">
        <f t="shared" si="2275"/>
        <v>7038.3327173456164</v>
      </c>
      <c r="AN755" s="443"/>
    </row>
    <row r="756" spans="2:40">
      <c r="B756" s="324" t="s">
        <v>321</v>
      </c>
      <c r="C756" s="345"/>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8">
        <f>Y745*Y748</f>
        <v>1620.077833949784</v>
      </c>
      <c r="Z756" s="378">
        <f t="shared" ref="Z756:AL756" si="2279">Z745*Z748</f>
        <v>364.24327274510944</v>
      </c>
      <c r="AA756" s="378">
        <f t="shared" si="2279"/>
        <v>902.66827041269687</v>
      </c>
      <c r="AB756" s="378">
        <f t="shared" si="2279"/>
        <v>0</v>
      </c>
      <c r="AC756" s="378">
        <f t="shared" si="2279"/>
        <v>0</v>
      </c>
      <c r="AD756" s="378">
        <f t="shared" si="2279"/>
        <v>0</v>
      </c>
      <c r="AE756" s="378">
        <f t="shared" si="2279"/>
        <v>0</v>
      </c>
      <c r="AF756" s="378">
        <f t="shared" si="2279"/>
        <v>0</v>
      </c>
      <c r="AG756" s="378">
        <f t="shared" si="2279"/>
        <v>0</v>
      </c>
      <c r="AH756" s="378">
        <f t="shared" si="2279"/>
        <v>0</v>
      </c>
      <c r="AI756" s="378">
        <f t="shared" si="2279"/>
        <v>0</v>
      </c>
      <c r="AJ756" s="378">
        <f t="shared" si="2279"/>
        <v>0</v>
      </c>
      <c r="AK756" s="378">
        <f t="shared" si="2279"/>
        <v>0</v>
      </c>
      <c r="AL756" s="378">
        <f t="shared" si="2279"/>
        <v>0</v>
      </c>
      <c r="AM756" s="629">
        <f t="shared" si="2275"/>
        <v>2886.9893771075904</v>
      </c>
      <c r="AN756" s="443"/>
    </row>
    <row r="757" spans="2:40" ht="15.75">
      <c r="B757" s="349" t="s">
        <v>322</v>
      </c>
      <c r="C757" s="345"/>
      <c r="D757" s="336"/>
      <c r="E757" s="334"/>
      <c r="F757" s="334"/>
      <c r="G757" s="334"/>
      <c r="H757" s="334"/>
      <c r="I757" s="334"/>
      <c r="J757" s="334"/>
      <c r="K757" s="334"/>
      <c r="L757" s="334"/>
      <c r="M757" s="334"/>
      <c r="N757" s="334"/>
      <c r="O757" s="300"/>
      <c r="P757" s="334"/>
      <c r="Q757" s="334"/>
      <c r="R757" s="334"/>
      <c r="S757" s="336"/>
      <c r="T757" s="336"/>
      <c r="U757" s="336"/>
      <c r="V757" s="336"/>
      <c r="W757" s="334"/>
      <c r="X757" s="334"/>
      <c r="Y757" s="346">
        <f>SUM(Y749:Y756)</f>
        <v>15348.30158390008</v>
      </c>
      <c r="Z757" s="346">
        <f>SUM(Z749:Z756)</f>
        <v>7912.3151254883196</v>
      </c>
      <c r="AA757" s="346">
        <f t="shared" ref="AA757:AE757" si="2280">SUM(AA749:AA756)</f>
        <v>8293.9912817777858</v>
      </c>
      <c r="AB757" s="346">
        <f t="shared" si="2280"/>
        <v>0</v>
      </c>
      <c r="AC757" s="346">
        <f t="shared" si="2280"/>
        <v>0</v>
      </c>
      <c r="AD757" s="346">
        <f t="shared" si="2280"/>
        <v>0</v>
      </c>
      <c r="AE757" s="346">
        <f t="shared" si="2280"/>
        <v>0</v>
      </c>
      <c r="AF757" s="346">
        <f t="shared" ref="AF757:AL757" si="2281">SUM(AF749:AF756)</f>
        <v>0</v>
      </c>
      <c r="AG757" s="346">
        <f t="shared" si="2281"/>
        <v>0</v>
      </c>
      <c r="AH757" s="346">
        <f t="shared" si="2281"/>
        <v>0</v>
      </c>
      <c r="AI757" s="346">
        <f t="shared" si="2281"/>
        <v>0</v>
      </c>
      <c r="AJ757" s="346">
        <f t="shared" si="2281"/>
        <v>0</v>
      </c>
      <c r="AK757" s="346">
        <f t="shared" si="2281"/>
        <v>0</v>
      </c>
      <c r="AL757" s="346">
        <f t="shared" si="2281"/>
        <v>0</v>
      </c>
      <c r="AM757" s="407">
        <f>SUM(AM749:AM756)</f>
        <v>31554.607991166184</v>
      </c>
      <c r="AN757" s="443"/>
    </row>
    <row r="758" spans="2:40" ht="15.75">
      <c r="B758" s="349" t="s">
        <v>323</v>
      </c>
      <c r="C758" s="345"/>
      <c r="D758" s="350"/>
      <c r="E758" s="334"/>
      <c r="F758" s="334"/>
      <c r="G758" s="334"/>
      <c r="H758" s="334"/>
      <c r="I758" s="334"/>
      <c r="J758" s="334"/>
      <c r="K758" s="334"/>
      <c r="L758" s="334"/>
      <c r="M758" s="334"/>
      <c r="N758" s="334"/>
      <c r="O758" s="300"/>
      <c r="P758" s="334"/>
      <c r="Q758" s="334"/>
      <c r="R758" s="334"/>
      <c r="S758" s="336"/>
      <c r="T758" s="336"/>
      <c r="U758" s="336"/>
      <c r="V758" s="336"/>
      <c r="W758" s="334"/>
      <c r="X758" s="334"/>
      <c r="Y758" s="347">
        <f>Y746*Y748</f>
        <v>2124.5475999999999</v>
      </c>
      <c r="Z758" s="347">
        <f t="shared" ref="Z758:AE758" si="2282">Z746*Z748</f>
        <v>1314.1680000000001</v>
      </c>
      <c r="AA758" s="347">
        <f t="shared" si="2282"/>
        <v>2760.6354999999999</v>
      </c>
      <c r="AB758" s="347">
        <f t="shared" si="2282"/>
        <v>275.55380000000002</v>
      </c>
      <c r="AC758" s="347">
        <f t="shared" si="2282"/>
        <v>593.28809999999999</v>
      </c>
      <c r="AD758" s="347">
        <f t="shared" si="2282"/>
        <v>2.9830000000000001</v>
      </c>
      <c r="AE758" s="347">
        <f t="shared" si="2282"/>
        <v>0</v>
      </c>
      <c r="AF758" s="347">
        <f t="shared" ref="AF758:AL758" si="2283">AF746*AF748</f>
        <v>0</v>
      </c>
      <c r="AG758" s="347">
        <f t="shared" si="2283"/>
        <v>0</v>
      </c>
      <c r="AH758" s="347">
        <f t="shared" si="2283"/>
        <v>0</v>
      </c>
      <c r="AI758" s="347">
        <f t="shared" si="2283"/>
        <v>0</v>
      </c>
      <c r="AJ758" s="347">
        <f t="shared" si="2283"/>
        <v>0</v>
      </c>
      <c r="AK758" s="347">
        <f t="shared" si="2283"/>
        <v>0</v>
      </c>
      <c r="AL758" s="347">
        <f t="shared" si="2283"/>
        <v>0</v>
      </c>
      <c r="AM758" s="407">
        <f>SUM(Y758:AL758)</f>
        <v>7071.1759999999995</v>
      </c>
      <c r="AN758" s="443"/>
    </row>
    <row r="759" spans="2:40" ht="15.75">
      <c r="B759" s="349" t="s">
        <v>324</v>
      </c>
      <c r="C759" s="345"/>
      <c r="D759" s="350"/>
      <c r="E759" s="334"/>
      <c r="F759" s="334"/>
      <c r="G759" s="334"/>
      <c r="H759" s="334"/>
      <c r="I759" s="334"/>
      <c r="J759" s="334"/>
      <c r="K759" s="334"/>
      <c r="L759" s="334"/>
      <c r="M759" s="334"/>
      <c r="N759" s="334"/>
      <c r="O759" s="300"/>
      <c r="P759" s="334"/>
      <c r="Q759" s="334"/>
      <c r="R759" s="334"/>
      <c r="S759" s="350"/>
      <c r="T759" s="350"/>
      <c r="U759" s="350"/>
      <c r="V759" s="350"/>
      <c r="W759" s="334"/>
      <c r="X759" s="334"/>
      <c r="Y759" s="351"/>
      <c r="Z759" s="351"/>
      <c r="AA759" s="351"/>
      <c r="AB759" s="351"/>
      <c r="AC759" s="351"/>
      <c r="AD759" s="351"/>
      <c r="AE759" s="351"/>
      <c r="AF759" s="351"/>
      <c r="AG759" s="351"/>
      <c r="AH759" s="351"/>
      <c r="AI759" s="351"/>
      <c r="AJ759" s="351"/>
      <c r="AK759" s="351"/>
      <c r="AL759" s="351"/>
      <c r="AM759" s="407">
        <f>AM757-AM758</f>
        <v>24483.431991166184</v>
      </c>
      <c r="AN759" s="443"/>
    </row>
    <row r="760" spans="2:40">
      <c r="B760" s="324"/>
      <c r="C760" s="350"/>
      <c r="D760" s="350"/>
      <c r="E760" s="334"/>
      <c r="F760" s="334"/>
      <c r="G760" s="334"/>
      <c r="H760" s="334"/>
      <c r="I760" s="334"/>
      <c r="J760" s="334"/>
      <c r="K760" s="334"/>
      <c r="L760" s="334"/>
      <c r="M760" s="334"/>
      <c r="N760" s="334"/>
      <c r="O760" s="300"/>
      <c r="P760" s="334"/>
      <c r="Q760" s="334"/>
      <c r="R760" s="334"/>
      <c r="S760" s="350"/>
      <c r="T760" s="345"/>
      <c r="U760" s="350"/>
      <c r="V760" s="350"/>
      <c r="W760" s="334"/>
      <c r="X760" s="334"/>
      <c r="Y760" s="352"/>
      <c r="Z760" s="352"/>
      <c r="AA760" s="352"/>
      <c r="AB760" s="352"/>
      <c r="AC760" s="352"/>
      <c r="AD760" s="352"/>
      <c r="AE760" s="352"/>
      <c r="AF760" s="352"/>
      <c r="AG760" s="352"/>
      <c r="AH760" s="352"/>
      <c r="AI760" s="352"/>
      <c r="AJ760" s="352"/>
      <c r="AK760" s="352"/>
      <c r="AL760" s="352"/>
      <c r="AM760" s="348"/>
      <c r="AN760" s="443"/>
    </row>
    <row r="761" spans="2:40">
      <c r="B761" s="439" t="s">
        <v>325</v>
      </c>
      <c r="C761" s="304"/>
      <c r="D761" s="279"/>
      <c r="E761" s="279"/>
      <c r="F761" s="279"/>
      <c r="G761" s="279"/>
      <c r="H761" s="279"/>
      <c r="I761" s="279"/>
      <c r="J761" s="279"/>
      <c r="K761" s="279"/>
      <c r="L761" s="279"/>
      <c r="M761" s="279"/>
      <c r="N761" s="279"/>
      <c r="O761" s="357"/>
      <c r="P761" s="279"/>
      <c r="Q761" s="279"/>
      <c r="R761" s="279"/>
      <c r="S761" s="304"/>
      <c r="T761" s="309"/>
      <c r="U761" s="309"/>
      <c r="V761" s="279"/>
      <c r="W761" s="279"/>
      <c r="X761" s="309"/>
      <c r="Y761" s="291">
        <f>SUMPRODUCT(E588:E743,Y588:Y743)</f>
        <v>576343.17593228607</v>
      </c>
      <c r="Z761" s="291">
        <f>SUMPRODUCT(E588:E743,Z588:Z743)</f>
        <v>71243.659272046702</v>
      </c>
      <c r="AA761" s="291">
        <f t="shared" ref="AA761:AL761" si="2284">IF(AA586="kw",SUMPRODUCT($N$588:$N$743,$P$588:$P$743,AA588:AA743),SUMPRODUCT($E$588:$E$743,AA588:AA743))</f>
        <v>561.30592469015164</v>
      </c>
      <c r="AB761" s="291">
        <f t="shared" si="2284"/>
        <v>0</v>
      </c>
      <c r="AC761" s="291">
        <f t="shared" si="2284"/>
        <v>0</v>
      </c>
      <c r="AD761" s="291">
        <f t="shared" si="2284"/>
        <v>0</v>
      </c>
      <c r="AE761" s="291">
        <f t="shared" si="2284"/>
        <v>0</v>
      </c>
      <c r="AF761" s="291">
        <f t="shared" si="2284"/>
        <v>0</v>
      </c>
      <c r="AG761" s="291">
        <f t="shared" si="2284"/>
        <v>0</v>
      </c>
      <c r="AH761" s="291">
        <f t="shared" si="2284"/>
        <v>0</v>
      </c>
      <c r="AI761" s="291">
        <f t="shared" si="2284"/>
        <v>0</v>
      </c>
      <c r="AJ761" s="291">
        <f t="shared" si="2284"/>
        <v>0</v>
      </c>
      <c r="AK761" s="291">
        <f t="shared" si="2284"/>
        <v>0</v>
      </c>
      <c r="AL761" s="291">
        <f t="shared" si="2284"/>
        <v>0</v>
      </c>
      <c r="AM761" s="337"/>
    </row>
    <row r="762" spans="2:40">
      <c r="B762" s="440" t="s">
        <v>326</v>
      </c>
      <c r="C762" s="364"/>
      <c r="D762" s="384"/>
      <c r="E762" s="384"/>
      <c r="F762" s="384"/>
      <c r="G762" s="384"/>
      <c r="H762" s="384"/>
      <c r="I762" s="384"/>
      <c r="J762" s="384"/>
      <c r="K762" s="384"/>
      <c r="L762" s="384"/>
      <c r="M762" s="384"/>
      <c r="N762" s="384"/>
      <c r="O762" s="383"/>
      <c r="P762" s="384"/>
      <c r="Q762" s="384"/>
      <c r="R762" s="384"/>
      <c r="S762" s="364"/>
      <c r="T762" s="385"/>
      <c r="U762" s="385"/>
      <c r="V762" s="384"/>
      <c r="W762" s="384"/>
      <c r="X762" s="385"/>
      <c r="Y762" s="326">
        <f>SUMPRODUCT(F588:F743,Y588:Y743)</f>
        <v>574087.125453935</v>
      </c>
      <c r="Z762" s="326">
        <f>SUMPRODUCT(F588:F743,Z588:Z743)</f>
        <v>71067.068986228827</v>
      </c>
      <c r="AA762" s="326">
        <f t="shared" ref="AA762:AL762" si="2285">IF(AA586="kw",SUMPRODUCT($N$588:$N$743,$Q$588:$Q$743,AA588:AA743),SUMPRODUCT($F$588:$F$743,AA588:AA743))</f>
        <v>559.16823253978168</v>
      </c>
      <c r="AB762" s="326">
        <f t="shared" si="2285"/>
        <v>0</v>
      </c>
      <c r="AC762" s="326">
        <f t="shared" si="2285"/>
        <v>0</v>
      </c>
      <c r="AD762" s="326">
        <f t="shared" si="2285"/>
        <v>0</v>
      </c>
      <c r="AE762" s="326">
        <f t="shared" si="2285"/>
        <v>0</v>
      </c>
      <c r="AF762" s="326">
        <f t="shared" si="2285"/>
        <v>0</v>
      </c>
      <c r="AG762" s="326">
        <f t="shared" si="2285"/>
        <v>0</v>
      </c>
      <c r="AH762" s="326">
        <f t="shared" si="2285"/>
        <v>0</v>
      </c>
      <c r="AI762" s="326">
        <f t="shared" si="2285"/>
        <v>0</v>
      </c>
      <c r="AJ762" s="326">
        <f t="shared" si="2285"/>
        <v>0</v>
      </c>
      <c r="AK762" s="326">
        <f t="shared" si="2285"/>
        <v>0</v>
      </c>
      <c r="AL762" s="326">
        <f t="shared" si="2285"/>
        <v>0</v>
      </c>
      <c r="AM762" s="386"/>
    </row>
    <row r="763" spans="2:40" ht="20.25" customHeight="1">
      <c r="B763" s="368" t="s">
        <v>582</v>
      </c>
      <c r="C763" s="387"/>
      <c r="D763" s="388"/>
      <c r="E763" s="388"/>
      <c r="F763" s="388"/>
      <c r="G763" s="388"/>
      <c r="H763" s="388"/>
      <c r="I763" s="388"/>
      <c r="J763" s="388"/>
      <c r="K763" s="388"/>
      <c r="L763" s="388"/>
      <c r="M763" s="388"/>
      <c r="N763" s="388"/>
      <c r="O763" s="388"/>
      <c r="P763" s="388"/>
      <c r="Q763" s="388"/>
      <c r="R763" s="388"/>
      <c r="S763" s="371"/>
      <c r="T763" s="372"/>
      <c r="U763" s="388"/>
      <c r="V763" s="388"/>
      <c r="W763" s="388"/>
      <c r="X763" s="388"/>
      <c r="Y763" s="409"/>
      <c r="Z763" s="409"/>
      <c r="AA763" s="409"/>
      <c r="AB763" s="409"/>
      <c r="AC763" s="409"/>
      <c r="AD763" s="409"/>
      <c r="AE763" s="409"/>
      <c r="AF763" s="409"/>
      <c r="AG763" s="409"/>
      <c r="AH763" s="409"/>
      <c r="AI763" s="409"/>
      <c r="AJ763" s="409"/>
      <c r="AK763" s="409"/>
      <c r="AL763" s="409"/>
      <c r="AM763" s="389"/>
    </row>
    <row r="766" spans="2:40" ht="15.75">
      <c r="B766" s="280" t="s">
        <v>327</v>
      </c>
      <c r="C766" s="281"/>
      <c r="D766" s="590" t="s">
        <v>526</v>
      </c>
      <c r="E766" s="253"/>
      <c r="F766" s="590"/>
      <c r="G766" s="253"/>
      <c r="H766" s="253"/>
      <c r="I766" s="253"/>
      <c r="J766" s="253"/>
      <c r="K766" s="253"/>
      <c r="L766" s="253"/>
      <c r="M766" s="253"/>
      <c r="N766" s="253"/>
      <c r="O766" s="281"/>
      <c r="P766" s="253"/>
      <c r="Q766" s="253"/>
      <c r="R766" s="253"/>
      <c r="S766" s="253"/>
      <c r="T766" s="253"/>
      <c r="U766" s="253"/>
      <c r="V766" s="253"/>
      <c r="W766" s="253"/>
      <c r="X766" s="253"/>
      <c r="Y766" s="270"/>
      <c r="Z766" s="267"/>
      <c r="AA766" s="267"/>
      <c r="AB766" s="267"/>
      <c r="AC766" s="267"/>
      <c r="AD766" s="267"/>
      <c r="AE766" s="267"/>
      <c r="AF766" s="267"/>
      <c r="AG766" s="267"/>
      <c r="AH766" s="267"/>
      <c r="AI766" s="267"/>
      <c r="AJ766" s="267"/>
      <c r="AK766" s="267"/>
      <c r="AL766" s="267"/>
    </row>
    <row r="767" spans="2:40" ht="33" customHeight="1">
      <c r="B767" s="957" t="s">
        <v>211</v>
      </c>
      <c r="C767" s="959" t="s">
        <v>33</v>
      </c>
      <c r="D767" s="284" t="s">
        <v>422</v>
      </c>
      <c r="E767" s="961" t="s">
        <v>209</v>
      </c>
      <c r="F767" s="962"/>
      <c r="G767" s="962"/>
      <c r="H767" s="962"/>
      <c r="I767" s="962"/>
      <c r="J767" s="962"/>
      <c r="K767" s="962"/>
      <c r="L767" s="962"/>
      <c r="M767" s="963"/>
      <c r="N767" s="964" t="s">
        <v>213</v>
      </c>
      <c r="O767" s="284" t="s">
        <v>423</v>
      </c>
      <c r="P767" s="961" t="s">
        <v>212</v>
      </c>
      <c r="Q767" s="962"/>
      <c r="R767" s="962"/>
      <c r="S767" s="962"/>
      <c r="T767" s="962"/>
      <c r="U767" s="962"/>
      <c r="V767" s="962"/>
      <c r="W767" s="962"/>
      <c r="X767" s="963"/>
      <c r="Y767" s="954" t="s">
        <v>243</v>
      </c>
      <c r="Z767" s="955"/>
      <c r="AA767" s="955"/>
      <c r="AB767" s="955"/>
      <c r="AC767" s="955"/>
      <c r="AD767" s="955"/>
      <c r="AE767" s="955"/>
      <c r="AF767" s="955"/>
      <c r="AG767" s="955"/>
      <c r="AH767" s="955"/>
      <c r="AI767" s="955"/>
      <c r="AJ767" s="955"/>
      <c r="AK767" s="955"/>
      <c r="AL767" s="955"/>
      <c r="AM767" s="956"/>
    </row>
    <row r="768" spans="2:40" ht="65.25" customHeight="1">
      <c r="B768" s="958"/>
      <c r="C768" s="960"/>
      <c r="D768" s="285">
        <v>2019</v>
      </c>
      <c r="E768" s="285">
        <v>2020</v>
      </c>
      <c r="F768" s="285">
        <v>2021</v>
      </c>
      <c r="G768" s="285">
        <v>2022</v>
      </c>
      <c r="H768" s="285">
        <v>2023</v>
      </c>
      <c r="I768" s="285">
        <v>2024</v>
      </c>
      <c r="J768" s="285">
        <v>2025</v>
      </c>
      <c r="K768" s="285">
        <v>2026</v>
      </c>
      <c r="L768" s="285">
        <v>2027</v>
      </c>
      <c r="M768" s="285">
        <v>2028</v>
      </c>
      <c r="N768" s="965"/>
      <c r="O768" s="285">
        <v>2019</v>
      </c>
      <c r="P768" s="285">
        <v>2020</v>
      </c>
      <c r="Q768" s="285">
        <v>2021</v>
      </c>
      <c r="R768" s="285">
        <v>2022</v>
      </c>
      <c r="S768" s="285">
        <v>2023</v>
      </c>
      <c r="T768" s="285">
        <v>2024</v>
      </c>
      <c r="U768" s="285">
        <v>2025</v>
      </c>
      <c r="V768" s="285">
        <v>2026</v>
      </c>
      <c r="W768" s="285">
        <v>2027</v>
      </c>
      <c r="X768" s="285">
        <v>2028</v>
      </c>
      <c r="Y768" s="285" t="str">
        <f>'1.  LRAMVA Summary'!D52</f>
        <v>Residential</v>
      </c>
      <c r="Z768" s="285" t="str">
        <f>'1.  LRAMVA Summary'!E52</f>
        <v>GS&lt;50 kW</v>
      </c>
      <c r="AA768" s="285" t="str">
        <f>'1.  LRAMVA Summary'!F52</f>
        <v>GS&gt;50 kW</v>
      </c>
      <c r="AB768" s="285" t="str">
        <f>'1.  LRAMVA Summary'!G52</f>
        <v>Sentinel Lighting</v>
      </c>
      <c r="AC768" s="285" t="str">
        <f>'1.  LRAMVA Summary'!H52</f>
        <v>Street Lighting</v>
      </c>
      <c r="AD768" s="285" t="str">
        <f>'1.  LRAMVA Summary'!I52</f>
        <v>USL</v>
      </c>
      <c r="AE768" s="285" t="str">
        <f>'1.  LRAMVA Summary'!J52</f>
        <v>Embedded</v>
      </c>
      <c r="AF768" s="285" t="str">
        <f>'1.  LRAMVA Summary'!K52</f>
        <v/>
      </c>
      <c r="AG768" s="285" t="str">
        <f>'1.  LRAMVA Summary'!L52</f>
        <v/>
      </c>
      <c r="AH768" s="285" t="str">
        <f>'1.  LRAMVA Summary'!M52</f>
        <v/>
      </c>
      <c r="AI768" s="285" t="str">
        <f>'1.  LRAMVA Summary'!N52</f>
        <v/>
      </c>
      <c r="AJ768" s="285" t="str">
        <f>'1.  LRAMVA Summary'!O52</f>
        <v/>
      </c>
      <c r="AK768" s="285" t="str">
        <f>'1.  LRAMVA Summary'!P52</f>
        <v/>
      </c>
      <c r="AL768" s="285" t="str">
        <f>'1.  LRAMVA Summary'!Q52</f>
        <v/>
      </c>
      <c r="AM768" s="287" t="str">
        <f>'1.  LRAMVA Summary'!R52</f>
        <v>Total</v>
      </c>
    </row>
    <row r="769" spans="1:39" ht="15.75" customHeight="1">
      <c r="A769" s="532"/>
      <c r="B769" s="518" t="s">
        <v>504</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t="str">
        <f>'1.  LRAMVA Summary'!D53</f>
        <v>kWh</v>
      </c>
      <c r="Z769" s="291" t="str">
        <f>'1.  LRAMVA Summary'!E53</f>
        <v>kWh</v>
      </c>
      <c r="AA769" s="291" t="str">
        <f>'1.  LRAMVA Summary'!F53</f>
        <v>kW</v>
      </c>
      <c r="AB769" s="291" t="str">
        <f>'1.  LRAMVA Summary'!G53</f>
        <v>kW</v>
      </c>
      <c r="AC769" s="291" t="str">
        <f>'1.  LRAMVA Summary'!H53</f>
        <v>kW</v>
      </c>
      <c r="AD769" s="291" t="str">
        <f>'1.  LRAMVA Summary'!I53</f>
        <v>kWh</v>
      </c>
      <c r="AE769" s="291" t="str">
        <f>'1.  LRAMVA Summary'!J53</f>
        <v>kW</v>
      </c>
      <c r="AF769" s="291">
        <f>'1.  LRAMVA Summary'!K53</f>
        <v>0</v>
      </c>
      <c r="AG769" s="291">
        <f>'1.  LRAMVA Summary'!L53</f>
        <v>0</v>
      </c>
      <c r="AH769" s="291">
        <f>'1.  LRAMVA Summary'!M53</f>
        <v>0</v>
      </c>
      <c r="AI769" s="291">
        <f>'1.  LRAMVA Summary'!N53</f>
        <v>0</v>
      </c>
      <c r="AJ769" s="291">
        <f>'1.  LRAMVA Summary'!O53</f>
        <v>0</v>
      </c>
      <c r="AK769" s="291">
        <f>'1.  LRAMVA Summary'!P53</f>
        <v>0</v>
      </c>
      <c r="AL769" s="291">
        <f>'1.  LRAMVA Summary'!Q53</f>
        <v>0</v>
      </c>
      <c r="AM769" s="292"/>
    </row>
    <row r="770" spans="1:39" ht="15.75" outlineLevel="1">
      <c r="A770" s="532"/>
      <c r="B770" s="504" t="s">
        <v>497</v>
      </c>
      <c r="C770" s="289"/>
      <c r="D770" s="289"/>
      <c r="E770" s="289"/>
      <c r="F770" s="289"/>
      <c r="G770" s="289"/>
      <c r="H770" s="289"/>
      <c r="I770" s="289"/>
      <c r="J770" s="289"/>
      <c r="K770" s="289"/>
      <c r="L770" s="289"/>
      <c r="M770" s="289"/>
      <c r="N770" s="290"/>
      <c r="O770" s="289"/>
      <c r="P770" s="289"/>
      <c r="Q770" s="289"/>
      <c r="R770" s="289"/>
      <c r="S770" s="289"/>
      <c r="T770" s="289"/>
      <c r="U770" s="289"/>
      <c r="V770" s="289"/>
      <c r="W770" s="289"/>
      <c r="X770" s="289"/>
      <c r="Y770" s="291"/>
      <c r="Z770" s="291"/>
      <c r="AA770" s="291"/>
      <c r="AB770" s="291"/>
      <c r="AC770" s="291"/>
      <c r="AD770" s="291"/>
      <c r="AE770" s="291"/>
      <c r="AF770" s="291"/>
      <c r="AG770" s="291"/>
      <c r="AH770" s="291"/>
      <c r="AI770" s="291"/>
      <c r="AJ770" s="291"/>
      <c r="AK770" s="291"/>
      <c r="AL770" s="291"/>
      <c r="AM770" s="292"/>
    </row>
    <row r="771" spans="1:39" outlineLevel="1">
      <c r="A771" s="532">
        <v>1</v>
      </c>
      <c r="B771" s="428" t="s">
        <v>95</v>
      </c>
      <c r="C771" s="291" t="s">
        <v>25</v>
      </c>
      <c r="D771" s="295"/>
      <c r="E771" s="295"/>
      <c r="F771" s="295"/>
      <c r="G771" s="295"/>
      <c r="H771" s="295"/>
      <c r="I771" s="295"/>
      <c r="J771" s="295"/>
      <c r="K771" s="295"/>
      <c r="L771" s="295"/>
      <c r="M771" s="295"/>
      <c r="N771" s="291"/>
      <c r="O771" s="295"/>
      <c r="P771" s="295"/>
      <c r="Q771" s="295"/>
      <c r="R771" s="295"/>
      <c r="S771" s="295"/>
      <c r="T771" s="295"/>
      <c r="U771" s="295"/>
      <c r="V771" s="295"/>
      <c r="W771" s="295"/>
      <c r="X771" s="295"/>
      <c r="Y771" s="410"/>
      <c r="Z771" s="410"/>
      <c r="AA771" s="410"/>
      <c r="AB771" s="410"/>
      <c r="AC771" s="410"/>
      <c r="AD771" s="410"/>
      <c r="AE771" s="410"/>
      <c r="AF771" s="410"/>
      <c r="AG771" s="410"/>
      <c r="AH771" s="410"/>
      <c r="AI771" s="410"/>
      <c r="AJ771" s="410"/>
      <c r="AK771" s="410"/>
      <c r="AL771" s="410"/>
      <c r="AM771" s="296">
        <f>SUM(Y771:AL771)</f>
        <v>0</v>
      </c>
    </row>
    <row r="772" spans="1:39" outlineLevel="1">
      <c r="A772" s="532"/>
      <c r="B772" s="294" t="s">
        <v>342</v>
      </c>
      <c r="C772" s="291" t="s">
        <v>163</v>
      </c>
      <c r="D772" s="295"/>
      <c r="E772" s="295"/>
      <c r="F772" s="295"/>
      <c r="G772" s="295"/>
      <c r="H772" s="295"/>
      <c r="I772" s="295"/>
      <c r="J772" s="295"/>
      <c r="K772" s="295"/>
      <c r="L772" s="295"/>
      <c r="M772" s="295"/>
      <c r="N772" s="468"/>
      <c r="O772" s="295"/>
      <c r="P772" s="295"/>
      <c r="Q772" s="295"/>
      <c r="R772" s="295"/>
      <c r="S772" s="295"/>
      <c r="T772" s="295"/>
      <c r="U772" s="295"/>
      <c r="V772" s="295"/>
      <c r="W772" s="295"/>
      <c r="X772" s="295"/>
      <c r="Y772" s="411">
        <f>Y771</f>
        <v>0</v>
      </c>
      <c r="Z772" s="411">
        <f t="shared" ref="Z772" si="2286">Z771</f>
        <v>0</v>
      </c>
      <c r="AA772" s="411">
        <f t="shared" ref="AA772" si="2287">AA771</f>
        <v>0</v>
      </c>
      <c r="AB772" s="411">
        <f t="shared" ref="AB772" si="2288">AB771</f>
        <v>0</v>
      </c>
      <c r="AC772" s="411">
        <f t="shared" ref="AC772" si="2289">AC771</f>
        <v>0</v>
      </c>
      <c r="AD772" s="411">
        <f t="shared" ref="AD772" si="2290">AD771</f>
        <v>0</v>
      </c>
      <c r="AE772" s="411">
        <f t="shared" ref="AE772" si="2291">AE771</f>
        <v>0</v>
      </c>
      <c r="AF772" s="411">
        <f t="shared" ref="AF772" si="2292">AF771</f>
        <v>0</v>
      </c>
      <c r="AG772" s="411">
        <f t="shared" ref="AG772" si="2293">AG771</f>
        <v>0</v>
      </c>
      <c r="AH772" s="411">
        <f t="shared" ref="AH772" si="2294">AH771</f>
        <v>0</v>
      </c>
      <c r="AI772" s="411">
        <f t="shared" ref="AI772" si="2295">AI771</f>
        <v>0</v>
      </c>
      <c r="AJ772" s="411">
        <f t="shared" ref="AJ772" si="2296">AJ771</f>
        <v>0</v>
      </c>
      <c r="AK772" s="411">
        <f t="shared" ref="AK772" si="2297">AK771</f>
        <v>0</v>
      </c>
      <c r="AL772" s="411">
        <f t="shared" ref="AL772" si="2298">AL771</f>
        <v>0</v>
      </c>
      <c r="AM772" s="297"/>
    </row>
    <row r="773" spans="1:39" ht="15.75" outlineLevel="1">
      <c r="A773" s="532"/>
      <c r="B773" s="298"/>
      <c r="C773" s="299"/>
      <c r="D773" s="299"/>
      <c r="E773" s="299"/>
      <c r="F773" s="299"/>
      <c r="G773" s="299"/>
      <c r="H773" s="299"/>
      <c r="I773" s="299"/>
      <c r="J773" s="299"/>
      <c r="K773" s="299"/>
      <c r="L773" s="299"/>
      <c r="M773" s="299"/>
      <c r="N773" s="300"/>
      <c r="O773" s="299"/>
      <c r="P773" s="299"/>
      <c r="Q773" s="299"/>
      <c r="R773" s="299"/>
      <c r="S773" s="299"/>
      <c r="T773" s="299"/>
      <c r="U773" s="299"/>
      <c r="V773" s="299"/>
      <c r="W773" s="299"/>
      <c r="X773" s="299"/>
      <c r="Y773" s="412"/>
      <c r="Z773" s="413"/>
      <c r="AA773" s="413"/>
      <c r="AB773" s="413"/>
      <c r="AC773" s="413"/>
      <c r="AD773" s="413"/>
      <c r="AE773" s="413"/>
      <c r="AF773" s="413"/>
      <c r="AG773" s="413"/>
      <c r="AH773" s="413"/>
      <c r="AI773" s="413"/>
      <c r="AJ773" s="413"/>
      <c r="AK773" s="413"/>
      <c r="AL773" s="413"/>
      <c r="AM773" s="302"/>
    </row>
    <row r="774" spans="1:39" outlineLevel="1">
      <c r="A774" s="532">
        <v>2</v>
      </c>
      <c r="B774" s="428" t="s">
        <v>96</v>
      </c>
      <c r="C774" s="291" t="s">
        <v>25</v>
      </c>
      <c r="D774" s="295"/>
      <c r="E774" s="295"/>
      <c r="F774" s="295"/>
      <c r="G774" s="295"/>
      <c r="H774" s="295"/>
      <c r="I774" s="295"/>
      <c r="J774" s="295"/>
      <c r="K774" s="295"/>
      <c r="L774" s="295"/>
      <c r="M774" s="295"/>
      <c r="N774" s="291"/>
      <c r="O774" s="295"/>
      <c r="P774" s="295"/>
      <c r="Q774" s="295"/>
      <c r="R774" s="295"/>
      <c r="S774" s="295"/>
      <c r="T774" s="295"/>
      <c r="U774" s="295"/>
      <c r="V774" s="295"/>
      <c r="W774" s="295"/>
      <c r="X774" s="295"/>
      <c r="Y774" s="410"/>
      <c r="Z774" s="410"/>
      <c r="AA774" s="410"/>
      <c r="AB774" s="410"/>
      <c r="AC774" s="410"/>
      <c r="AD774" s="410"/>
      <c r="AE774" s="410"/>
      <c r="AF774" s="410"/>
      <c r="AG774" s="410"/>
      <c r="AH774" s="410"/>
      <c r="AI774" s="410"/>
      <c r="AJ774" s="410"/>
      <c r="AK774" s="410"/>
      <c r="AL774" s="410"/>
      <c r="AM774" s="296">
        <f>SUM(Y774:AL774)</f>
        <v>0</v>
      </c>
    </row>
    <row r="775" spans="1:39" outlineLevel="1">
      <c r="A775" s="532"/>
      <c r="B775" s="294" t="s">
        <v>342</v>
      </c>
      <c r="C775" s="291" t="s">
        <v>163</v>
      </c>
      <c r="D775" s="295"/>
      <c r="E775" s="295"/>
      <c r="F775" s="295"/>
      <c r="G775" s="295"/>
      <c r="H775" s="295"/>
      <c r="I775" s="295"/>
      <c r="J775" s="295"/>
      <c r="K775" s="295"/>
      <c r="L775" s="295"/>
      <c r="M775" s="295"/>
      <c r="N775" s="468"/>
      <c r="O775" s="295"/>
      <c r="P775" s="295"/>
      <c r="Q775" s="295"/>
      <c r="R775" s="295"/>
      <c r="S775" s="295"/>
      <c r="T775" s="295"/>
      <c r="U775" s="295"/>
      <c r="V775" s="295"/>
      <c r="W775" s="295"/>
      <c r="X775" s="295"/>
      <c r="Y775" s="411">
        <f>Y774</f>
        <v>0</v>
      </c>
      <c r="Z775" s="411">
        <f t="shared" ref="Z775" si="2299">Z774</f>
        <v>0</v>
      </c>
      <c r="AA775" s="411">
        <f t="shared" ref="AA775" si="2300">AA774</f>
        <v>0</v>
      </c>
      <c r="AB775" s="411">
        <f t="shared" ref="AB775" si="2301">AB774</f>
        <v>0</v>
      </c>
      <c r="AC775" s="411">
        <f t="shared" ref="AC775" si="2302">AC774</f>
        <v>0</v>
      </c>
      <c r="AD775" s="411">
        <f t="shared" ref="AD775" si="2303">AD774</f>
        <v>0</v>
      </c>
      <c r="AE775" s="411">
        <f t="shared" ref="AE775" si="2304">AE774</f>
        <v>0</v>
      </c>
      <c r="AF775" s="411">
        <f t="shared" ref="AF775" si="2305">AF774</f>
        <v>0</v>
      </c>
      <c r="AG775" s="411">
        <f t="shared" ref="AG775" si="2306">AG774</f>
        <v>0</v>
      </c>
      <c r="AH775" s="411">
        <f t="shared" ref="AH775" si="2307">AH774</f>
        <v>0</v>
      </c>
      <c r="AI775" s="411">
        <f t="shared" ref="AI775" si="2308">AI774</f>
        <v>0</v>
      </c>
      <c r="AJ775" s="411">
        <f t="shared" ref="AJ775" si="2309">AJ774</f>
        <v>0</v>
      </c>
      <c r="AK775" s="411">
        <f t="shared" ref="AK775" si="2310">AK774</f>
        <v>0</v>
      </c>
      <c r="AL775" s="411">
        <f t="shared" ref="AL775" si="2311">AL774</f>
        <v>0</v>
      </c>
      <c r="AM775" s="297"/>
    </row>
    <row r="776" spans="1:39" ht="15.75" outlineLevel="1">
      <c r="A776" s="532"/>
      <c r="B776" s="298"/>
      <c r="C776" s="299"/>
      <c r="D776" s="304"/>
      <c r="E776" s="304"/>
      <c r="F776" s="304"/>
      <c r="G776" s="304"/>
      <c r="H776" s="304"/>
      <c r="I776" s="304"/>
      <c r="J776" s="304"/>
      <c r="K776" s="304"/>
      <c r="L776" s="304"/>
      <c r="M776" s="304"/>
      <c r="N776" s="300"/>
      <c r="O776" s="304"/>
      <c r="P776" s="304"/>
      <c r="Q776" s="304"/>
      <c r="R776" s="304"/>
      <c r="S776" s="304"/>
      <c r="T776" s="304"/>
      <c r="U776" s="304"/>
      <c r="V776" s="304"/>
      <c r="W776" s="304"/>
      <c r="X776" s="304"/>
      <c r="Y776" s="412"/>
      <c r="Z776" s="413"/>
      <c r="AA776" s="413"/>
      <c r="AB776" s="413"/>
      <c r="AC776" s="413"/>
      <c r="AD776" s="413"/>
      <c r="AE776" s="413"/>
      <c r="AF776" s="413"/>
      <c r="AG776" s="413"/>
      <c r="AH776" s="413"/>
      <c r="AI776" s="413"/>
      <c r="AJ776" s="413"/>
      <c r="AK776" s="413"/>
      <c r="AL776" s="413"/>
      <c r="AM776" s="302"/>
    </row>
    <row r="777" spans="1:39" outlineLevel="1">
      <c r="A777" s="532">
        <v>3</v>
      </c>
      <c r="B777" s="428" t="s">
        <v>97</v>
      </c>
      <c r="C777" s="291" t="s">
        <v>25</v>
      </c>
      <c r="D777" s="295"/>
      <c r="E777" s="295"/>
      <c r="F777" s="295"/>
      <c r="G777" s="295"/>
      <c r="H777" s="295"/>
      <c r="I777" s="295"/>
      <c r="J777" s="295"/>
      <c r="K777" s="295"/>
      <c r="L777" s="295"/>
      <c r="M777" s="295"/>
      <c r="N777" s="291"/>
      <c r="O777" s="295"/>
      <c r="P777" s="295"/>
      <c r="Q777" s="295"/>
      <c r="R777" s="295"/>
      <c r="S777" s="295"/>
      <c r="T777" s="295"/>
      <c r="U777" s="295"/>
      <c r="V777" s="295"/>
      <c r="W777" s="295"/>
      <c r="X777" s="295"/>
      <c r="Y777" s="410"/>
      <c r="Z777" s="410"/>
      <c r="AA777" s="410"/>
      <c r="AB777" s="410"/>
      <c r="AC777" s="410"/>
      <c r="AD777" s="410"/>
      <c r="AE777" s="410"/>
      <c r="AF777" s="410"/>
      <c r="AG777" s="410"/>
      <c r="AH777" s="410"/>
      <c r="AI777" s="410"/>
      <c r="AJ777" s="410"/>
      <c r="AK777" s="410"/>
      <c r="AL777" s="410"/>
      <c r="AM777" s="296">
        <f>SUM(Y777:AL777)</f>
        <v>0</v>
      </c>
    </row>
    <row r="778" spans="1:39" outlineLevel="1">
      <c r="A778" s="532"/>
      <c r="B778" s="294" t="s">
        <v>342</v>
      </c>
      <c r="C778" s="291" t="s">
        <v>163</v>
      </c>
      <c r="D778" s="295"/>
      <c r="E778" s="295"/>
      <c r="F778" s="295"/>
      <c r="G778" s="295"/>
      <c r="H778" s="295"/>
      <c r="I778" s="295"/>
      <c r="J778" s="295"/>
      <c r="K778" s="295"/>
      <c r="L778" s="295"/>
      <c r="M778" s="295"/>
      <c r="N778" s="468"/>
      <c r="O778" s="295"/>
      <c r="P778" s="295"/>
      <c r="Q778" s="295"/>
      <c r="R778" s="295"/>
      <c r="S778" s="295"/>
      <c r="T778" s="295"/>
      <c r="U778" s="295"/>
      <c r="V778" s="295"/>
      <c r="W778" s="295"/>
      <c r="X778" s="295"/>
      <c r="Y778" s="411">
        <f>Y777</f>
        <v>0</v>
      </c>
      <c r="Z778" s="411">
        <f t="shared" ref="Z778" si="2312">Z777</f>
        <v>0</v>
      </c>
      <c r="AA778" s="411">
        <f t="shared" ref="AA778" si="2313">AA777</f>
        <v>0</v>
      </c>
      <c r="AB778" s="411">
        <f t="shared" ref="AB778" si="2314">AB777</f>
        <v>0</v>
      </c>
      <c r="AC778" s="411">
        <f t="shared" ref="AC778" si="2315">AC777</f>
        <v>0</v>
      </c>
      <c r="AD778" s="411">
        <f t="shared" ref="AD778" si="2316">AD777</f>
        <v>0</v>
      </c>
      <c r="AE778" s="411">
        <f t="shared" ref="AE778" si="2317">AE777</f>
        <v>0</v>
      </c>
      <c r="AF778" s="411">
        <f t="shared" ref="AF778" si="2318">AF777</f>
        <v>0</v>
      </c>
      <c r="AG778" s="411">
        <f t="shared" ref="AG778" si="2319">AG777</f>
        <v>0</v>
      </c>
      <c r="AH778" s="411">
        <f t="shared" ref="AH778" si="2320">AH777</f>
        <v>0</v>
      </c>
      <c r="AI778" s="411">
        <f t="shared" ref="AI778" si="2321">AI777</f>
        <v>0</v>
      </c>
      <c r="AJ778" s="411">
        <f t="shared" ref="AJ778" si="2322">AJ777</f>
        <v>0</v>
      </c>
      <c r="AK778" s="411">
        <f t="shared" ref="AK778" si="2323">AK777</f>
        <v>0</v>
      </c>
      <c r="AL778" s="411">
        <f t="shared" ref="AL778" si="2324">AL777</f>
        <v>0</v>
      </c>
      <c r="AM778" s="297"/>
    </row>
    <row r="779" spans="1:39" outlineLevel="1">
      <c r="A779" s="532"/>
      <c r="B779" s="294"/>
      <c r="C779" s="305"/>
      <c r="D779" s="291"/>
      <c r="E779" s="291"/>
      <c r="F779" s="291"/>
      <c r="G779" s="291"/>
      <c r="H779" s="291"/>
      <c r="I779" s="291"/>
      <c r="J779" s="291"/>
      <c r="K779" s="291"/>
      <c r="L779" s="291"/>
      <c r="M779" s="291"/>
      <c r="N779" s="291"/>
      <c r="O779" s="291"/>
      <c r="P779" s="291"/>
      <c r="Q779" s="291"/>
      <c r="R779" s="291"/>
      <c r="S779" s="291"/>
      <c r="T779" s="291"/>
      <c r="U779" s="291"/>
      <c r="V779" s="291"/>
      <c r="W779" s="291"/>
      <c r="X779" s="291"/>
      <c r="Y779" s="412"/>
      <c r="Z779" s="412"/>
      <c r="AA779" s="412"/>
      <c r="AB779" s="412"/>
      <c r="AC779" s="412"/>
      <c r="AD779" s="412"/>
      <c r="AE779" s="412"/>
      <c r="AF779" s="412"/>
      <c r="AG779" s="412"/>
      <c r="AH779" s="412"/>
      <c r="AI779" s="412"/>
      <c r="AJ779" s="412"/>
      <c r="AK779" s="412"/>
      <c r="AL779" s="412"/>
      <c r="AM779" s="306"/>
    </row>
    <row r="780" spans="1:39" outlineLevel="1">
      <c r="A780" s="532">
        <v>4</v>
      </c>
      <c r="B780" s="520" t="s">
        <v>672</v>
      </c>
      <c r="C780" s="291" t="s">
        <v>25</v>
      </c>
      <c r="D780" s="295"/>
      <c r="E780" s="295"/>
      <c r="F780" s="295"/>
      <c r="G780" s="295"/>
      <c r="H780" s="295"/>
      <c r="I780" s="295"/>
      <c r="J780" s="295"/>
      <c r="K780" s="295"/>
      <c r="L780" s="295"/>
      <c r="M780" s="295"/>
      <c r="N780" s="291"/>
      <c r="O780" s="295"/>
      <c r="P780" s="295"/>
      <c r="Q780" s="295"/>
      <c r="R780" s="295"/>
      <c r="S780" s="295"/>
      <c r="T780" s="295"/>
      <c r="U780" s="295"/>
      <c r="V780" s="295"/>
      <c r="W780" s="295"/>
      <c r="X780" s="295"/>
      <c r="Y780" s="415"/>
      <c r="Z780" s="415"/>
      <c r="AA780" s="415"/>
      <c r="AB780" s="415"/>
      <c r="AC780" s="415"/>
      <c r="AD780" s="415"/>
      <c r="AE780" s="415"/>
      <c r="AF780" s="410"/>
      <c r="AG780" s="410"/>
      <c r="AH780" s="410"/>
      <c r="AI780" s="410"/>
      <c r="AJ780" s="410"/>
      <c r="AK780" s="410"/>
      <c r="AL780" s="410"/>
      <c r="AM780" s="296">
        <f>SUM(Y780:AL780)</f>
        <v>0</v>
      </c>
    </row>
    <row r="781" spans="1:39" outlineLevel="1">
      <c r="A781" s="532"/>
      <c r="B781" s="294" t="s">
        <v>342</v>
      </c>
      <c r="C781" s="291" t="s">
        <v>163</v>
      </c>
      <c r="D781" s="295"/>
      <c r="E781" s="295"/>
      <c r="F781" s="295"/>
      <c r="G781" s="295"/>
      <c r="H781" s="295"/>
      <c r="I781" s="295"/>
      <c r="J781" s="295"/>
      <c r="K781" s="295"/>
      <c r="L781" s="295"/>
      <c r="M781" s="295"/>
      <c r="N781" s="468"/>
      <c r="O781" s="295"/>
      <c r="P781" s="295"/>
      <c r="Q781" s="295"/>
      <c r="R781" s="295"/>
      <c r="S781" s="295"/>
      <c r="T781" s="295"/>
      <c r="U781" s="295"/>
      <c r="V781" s="295"/>
      <c r="W781" s="295"/>
      <c r="X781" s="295"/>
      <c r="Y781" s="411">
        <f>Y780</f>
        <v>0</v>
      </c>
      <c r="Z781" s="411">
        <f t="shared" ref="Z781" si="2325">Z780</f>
        <v>0</v>
      </c>
      <c r="AA781" s="411">
        <f t="shared" ref="AA781" si="2326">AA780</f>
        <v>0</v>
      </c>
      <c r="AB781" s="411">
        <f t="shared" ref="AB781" si="2327">AB780</f>
        <v>0</v>
      </c>
      <c r="AC781" s="411">
        <f t="shared" ref="AC781" si="2328">AC780</f>
        <v>0</v>
      </c>
      <c r="AD781" s="411">
        <f t="shared" ref="AD781" si="2329">AD780</f>
        <v>0</v>
      </c>
      <c r="AE781" s="411">
        <f t="shared" ref="AE781" si="2330">AE780</f>
        <v>0</v>
      </c>
      <c r="AF781" s="411">
        <f t="shared" ref="AF781" si="2331">AF780</f>
        <v>0</v>
      </c>
      <c r="AG781" s="411">
        <f t="shared" ref="AG781" si="2332">AG780</f>
        <v>0</v>
      </c>
      <c r="AH781" s="411">
        <f t="shared" ref="AH781" si="2333">AH780</f>
        <v>0</v>
      </c>
      <c r="AI781" s="411">
        <f t="shared" ref="AI781" si="2334">AI780</f>
        <v>0</v>
      </c>
      <c r="AJ781" s="411">
        <f t="shared" ref="AJ781" si="2335">AJ780</f>
        <v>0</v>
      </c>
      <c r="AK781" s="411">
        <f t="shared" ref="AK781" si="2336">AK780</f>
        <v>0</v>
      </c>
      <c r="AL781" s="411">
        <f t="shared" ref="AL781" si="2337">AL780</f>
        <v>0</v>
      </c>
      <c r="AM781" s="297"/>
    </row>
    <row r="782" spans="1:39" outlineLevel="1">
      <c r="A782" s="532"/>
      <c r="B782" s="294"/>
      <c r="C782" s="305"/>
      <c r="D782" s="304"/>
      <c r="E782" s="304"/>
      <c r="F782" s="304"/>
      <c r="G782" s="304"/>
      <c r="H782" s="304"/>
      <c r="I782" s="304"/>
      <c r="J782" s="304"/>
      <c r="K782" s="304"/>
      <c r="L782" s="304"/>
      <c r="M782" s="304"/>
      <c r="N782" s="291"/>
      <c r="O782" s="304"/>
      <c r="P782" s="304"/>
      <c r="Q782" s="304"/>
      <c r="R782" s="304"/>
      <c r="S782" s="304"/>
      <c r="T782" s="304"/>
      <c r="U782" s="304"/>
      <c r="V782" s="304"/>
      <c r="W782" s="304"/>
      <c r="X782" s="304"/>
      <c r="Y782" s="412"/>
      <c r="Z782" s="412"/>
      <c r="AA782" s="412"/>
      <c r="AB782" s="412"/>
      <c r="AC782" s="412"/>
      <c r="AD782" s="412"/>
      <c r="AE782" s="412"/>
      <c r="AF782" s="412"/>
      <c r="AG782" s="412"/>
      <c r="AH782" s="412"/>
      <c r="AI782" s="412"/>
      <c r="AJ782" s="412"/>
      <c r="AK782" s="412"/>
      <c r="AL782" s="412"/>
      <c r="AM782" s="306"/>
    </row>
    <row r="783" spans="1:39" ht="15.75" customHeight="1" outlineLevel="1">
      <c r="A783" s="532">
        <v>5</v>
      </c>
      <c r="B783" s="428" t="s">
        <v>98</v>
      </c>
      <c r="C783" s="291" t="s">
        <v>25</v>
      </c>
      <c r="D783" s="295"/>
      <c r="E783" s="295"/>
      <c r="F783" s="295"/>
      <c r="G783" s="295"/>
      <c r="H783" s="295"/>
      <c r="I783" s="295"/>
      <c r="J783" s="295"/>
      <c r="K783" s="295"/>
      <c r="L783" s="295"/>
      <c r="M783" s="295"/>
      <c r="N783" s="291"/>
      <c r="O783" s="295"/>
      <c r="P783" s="295"/>
      <c r="Q783" s="295"/>
      <c r="R783" s="295"/>
      <c r="S783" s="295"/>
      <c r="T783" s="295"/>
      <c r="U783" s="295"/>
      <c r="V783" s="295"/>
      <c r="W783" s="295"/>
      <c r="X783" s="295"/>
      <c r="Y783" s="415"/>
      <c r="Z783" s="415"/>
      <c r="AA783" s="415"/>
      <c r="AB783" s="415"/>
      <c r="AC783" s="415"/>
      <c r="AD783" s="415"/>
      <c r="AE783" s="415"/>
      <c r="AF783" s="410"/>
      <c r="AG783" s="410"/>
      <c r="AH783" s="410"/>
      <c r="AI783" s="410"/>
      <c r="AJ783" s="410"/>
      <c r="AK783" s="410"/>
      <c r="AL783" s="410"/>
      <c r="AM783" s="296">
        <f>SUM(Y783:AL783)</f>
        <v>0</v>
      </c>
    </row>
    <row r="784" spans="1:39" ht="20.25" customHeight="1" outlineLevel="1">
      <c r="A784" s="532"/>
      <c r="B784" s="294" t="s">
        <v>342</v>
      </c>
      <c r="C784" s="291" t="s">
        <v>163</v>
      </c>
      <c r="D784" s="295"/>
      <c r="E784" s="295"/>
      <c r="F784" s="295"/>
      <c r="G784" s="295"/>
      <c r="H784" s="295"/>
      <c r="I784" s="295"/>
      <c r="J784" s="295"/>
      <c r="K784" s="295"/>
      <c r="L784" s="295"/>
      <c r="M784" s="295"/>
      <c r="N784" s="468"/>
      <c r="O784" s="295"/>
      <c r="P784" s="295"/>
      <c r="Q784" s="295"/>
      <c r="R784" s="295"/>
      <c r="S784" s="295"/>
      <c r="T784" s="295"/>
      <c r="U784" s="295"/>
      <c r="V784" s="295"/>
      <c r="W784" s="295"/>
      <c r="X784" s="295"/>
      <c r="Y784" s="411">
        <f>Y783</f>
        <v>0</v>
      </c>
      <c r="Z784" s="411">
        <f t="shared" ref="Z784" si="2338">Z783</f>
        <v>0</v>
      </c>
      <c r="AA784" s="411">
        <f t="shared" ref="AA784" si="2339">AA783</f>
        <v>0</v>
      </c>
      <c r="AB784" s="411">
        <f t="shared" ref="AB784" si="2340">AB783</f>
        <v>0</v>
      </c>
      <c r="AC784" s="411">
        <f t="shared" ref="AC784" si="2341">AC783</f>
        <v>0</v>
      </c>
      <c r="AD784" s="411">
        <f t="shared" ref="AD784" si="2342">AD783</f>
        <v>0</v>
      </c>
      <c r="AE784" s="411">
        <f t="shared" ref="AE784" si="2343">AE783</f>
        <v>0</v>
      </c>
      <c r="AF784" s="411">
        <f t="shared" ref="AF784" si="2344">AF783</f>
        <v>0</v>
      </c>
      <c r="AG784" s="411">
        <f t="shared" ref="AG784" si="2345">AG783</f>
        <v>0</v>
      </c>
      <c r="AH784" s="411">
        <f t="shared" ref="AH784" si="2346">AH783</f>
        <v>0</v>
      </c>
      <c r="AI784" s="411">
        <f t="shared" ref="AI784" si="2347">AI783</f>
        <v>0</v>
      </c>
      <c r="AJ784" s="411">
        <f t="shared" ref="AJ784" si="2348">AJ783</f>
        <v>0</v>
      </c>
      <c r="AK784" s="411">
        <f t="shared" ref="AK784" si="2349">AK783</f>
        <v>0</v>
      </c>
      <c r="AL784" s="411">
        <f t="shared" ref="AL784" si="2350">AL783</f>
        <v>0</v>
      </c>
      <c r="AM784" s="297"/>
    </row>
    <row r="785" spans="1:39" outlineLevel="1">
      <c r="A785" s="532"/>
      <c r="B785" s="294"/>
      <c r="C785" s="291"/>
      <c r="D785" s="291"/>
      <c r="E785" s="291"/>
      <c r="F785" s="291"/>
      <c r="G785" s="291"/>
      <c r="H785" s="291"/>
      <c r="I785" s="291"/>
      <c r="J785" s="291"/>
      <c r="K785" s="291"/>
      <c r="L785" s="291"/>
      <c r="M785" s="291"/>
      <c r="N785" s="291"/>
      <c r="O785" s="291"/>
      <c r="P785" s="291"/>
      <c r="Q785" s="291"/>
      <c r="R785" s="291"/>
      <c r="S785" s="291"/>
      <c r="T785" s="291"/>
      <c r="U785" s="291"/>
      <c r="V785" s="291"/>
      <c r="W785" s="291"/>
      <c r="X785" s="291"/>
      <c r="Y785" s="422"/>
      <c r="Z785" s="423"/>
      <c r="AA785" s="423"/>
      <c r="AB785" s="423"/>
      <c r="AC785" s="423"/>
      <c r="AD785" s="423"/>
      <c r="AE785" s="423"/>
      <c r="AF785" s="423"/>
      <c r="AG785" s="423"/>
      <c r="AH785" s="423"/>
      <c r="AI785" s="423"/>
      <c r="AJ785" s="423"/>
      <c r="AK785" s="423"/>
      <c r="AL785" s="423"/>
      <c r="AM785" s="297"/>
    </row>
    <row r="786" spans="1:39" ht="15.75" outlineLevel="1">
      <c r="A786" s="532"/>
      <c r="B786" s="319" t="s">
        <v>498</v>
      </c>
      <c r="C786" s="289"/>
      <c r="D786" s="289"/>
      <c r="E786" s="289"/>
      <c r="F786" s="289"/>
      <c r="G786" s="289"/>
      <c r="H786" s="289"/>
      <c r="I786" s="289"/>
      <c r="J786" s="289"/>
      <c r="K786" s="289"/>
      <c r="L786" s="289"/>
      <c r="M786" s="289"/>
      <c r="N786" s="290"/>
      <c r="O786" s="289"/>
      <c r="P786" s="289"/>
      <c r="Q786" s="289"/>
      <c r="R786" s="289"/>
      <c r="S786" s="289"/>
      <c r="T786" s="289"/>
      <c r="U786" s="289"/>
      <c r="V786" s="289"/>
      <c r="W786" s="289"/>
      <c r="X786" s="289"/>
      <c r="Y786" s="414"/>
      <c r="Z786" s="414"/>
      <c r="AA786" s="414"/>
      <c r="AB786" s="414"/>
      <c r="AC786" s="414"/>
      <c r="AD786" s="414"/>
      <c r="AE786" s="414"/>
      <c r="AF786" s="414"/>
      <c r="AG786" s="414"/>
      <c r="AH786" s="414"/>
      <c r="AI786" s="414"/>
      <c r="AJ786" s="414"/>
      <c r="AK786" s="414"/>
      <c r="AL786" s="414"/>
      <c r="AM786" s="292"/>
    </row>
    <row r="787" spans="1:39" outlineLevel="1">
      <c r="A787" s="532">
        <v>6</v>
      </c>
      <c r="B787" s="428" t="s">
        <v>99</v>
      </c>
      <c r="C787" s="291" t="s">
        <v>25</v>
      </c>
      <c r="D787" s="295"/>
      <c r="E787" s="295"/>
      <c r="F787" s="295"/>
      <c r="G787" s="295"/>
      <c r="H787" s="295"/>
      <c r="I787" s="295"/>
      <c r="J787" s="295"/>
      <c r="K787" s="295"/>
      <c r="L787" s="295"/>
      <c r="M787" s="295"/>
      <c r="N787" s="295">
        <v>12</v>
      </c>
      <c r="O787" s="295"/>
      <c r="P787" s="295"/>
      <c r="Q787" s="295"/>
      <c r="R787" s="295"/>
      <c r="S787" s="295"/>
      <c r="T787" s="295"/>
      <c r="U787" s="295"/>
      <c r="V787" s="295"/>
      <c r="W787" s="295"/>
      <c r="X787" s="295"/>
      <c r="Y787" s="415"/>
      <c r="Z787" s="415"/>
      <c r="AA787" s="415"/>
      <c r="AB787" s="415"/>
      <c r="AC787" s="415"/>
      <c r="AD787" s="415"/>
      <c r="AE787" s="415"/>
      <c r="AF787" s="415"/>
      <c r="AG787" s="415"/>
      <c r="AH787" s="415"/>
      <c r="AI787" s="415"/>
      <c r="AJ787" s="415"/>
      <c r="AK787" s="415"/>
      <c r="AL787" s="415"/>
      <c r="AM787" s="296">
        <f>SUM(Y787:AL787)</f>
        <v>0</v>
      </c>
    </row>
    <row r="788" spans="1:39" outlineLevel="1">
      <c r="A788" s="532"/>
      <c r="B788" s="294" t="s">
        <v>342</v>
      </c>
      <c r="C788" s="291" t="s">
        <v>163</v>
      </c>
      <c r="D788" s="295"/>
      <c r="E788" s="295"/>
      <c r="F788" s="295"/>
      <c r="G788" s="295"/>
      <c r="H788" s="295"/>
      <c r="I788" s="295"/>
      <c r="J788" s="295"/>
      <c r="K788" s="295"/>
      <c r="L788" s="295"/>
      <c r="M788" s="295"/>
      <c r="N788" s="295">
        <f>N787</f>
        <v>12</v>
      </c>
      <c r="O788" s="295"/>
      <c r="P788" s="295"/>
      <c r="Q788" s="295"/>
      <c r="R788" s="295"/>
      <c r="S788" s="295"/>
      <c r="T788" s="295"/>
      <c r="U788" s="295"/>
      <c r="V788" s="295"/>
      <c r="W788" s="295"/>
      <c r="X788" s="295"/>
      <c r="Y788" s="411">
        <f>Y787</f>
        <v>0</v>
      </c>
      <c r="Z788" s="411">
        <f t="shared" ref="Z788" si="2351">Z787</f>
        <v>0</v>
      </c>
      <c r="AA788" s="411">
        <f t="shared" ref="AA788" si="2352">AA787</f>
        <v>0</v>
      </c>
      <c r="AB788" s="411">
        <f t="shared" ref="AB788" si="2353">AB787</f>
        <v>0</v>
      </c>
      <c r="AC788" s="411">
        <f t="shared" ref="AC788" si="2354">AC787</f>
        <v>0</v>
      </c>
      <c r="AD788" s="411">
        <f t="shared" ref="AD788" si="2355">AD787</f>
        <v>0</v>
      </c>
      <c r="AE788" s="411">
        <f t="shared" ref="AE788" si="2356">AE787</f>
        <v>0</v>
      </c>
      <c r="AF788" s="411">
        <f t="shared" ref="AF788" si="2357">AF787</f>
        <v>0</v>
      </c>
      <c r="AG788" s="411">
        <f t="shared" ref="AG788" si="2358">AG787</f>
        <v>0</v>
      </c>
      <c r="AH788" s="411">
        <f t="shared" ref="AH788" si="2359">AH787</f>
        <v>0</v>
      </c>
      <c r="AI788" s="411">
        <f t="shared" ref="AI788" si="2360">AI787</f>
        <v>0</v>
      </c>
      <c r="AJ788" s="411">
        <f t="shared" ref="AJ788" si="2361">AJ787</f>
        <v>0</v>
      </c>
      <c r="AK788" s="411">
        <f t="shared" ref="AK788" si="2362">AK787</f>
        <v>0</v>
      </c>
      <c r="AL788" s="411">
        <f t="shared" ref="AL788" si="2363">AL787</f>
        <v>0</v>
      </c>
      <c r="AM788" s="311"/>
    </row>
    <row r="789" spans="1:39" outlineLevel="1">
      <c r="A789" s="532"/>
      <c r="B789" s="310"/>
      <c r="C789" s="312"/>
      <c r="D789" s="291"/>
      <c r="E789" s="291"/>
      <c r="F789" s="291"/>
      <c r="G789" s="291"/>
      <c r="H789" s="291"/>
      <c r="I789" s="291"/>
      <c r="J789" s="291"/>
      <c r="K789" s="291"/>
      <c r="L789" s="291"/>
      <c r="M789" s="291"/>
      <c r="N789" s="291"/>
      <c r="O789" s="291"/>
      <c r="P789" s="291"/>
      <c r="Q789" s="291"/>
      <c r="R789" s="291"/>
      <c r="S789" s="291"/>
      <c r="T789" s="291"/>
      <c r="U789" s="291"/>
      <c r="V789" s="291"/>
      <c r="W789" s="291"/>
      <c r="X789" s="291"/>
      <c r="Y789" s="416"/>
      <c r="Z789" s="416"/>
      <c r="AA789" s="416"/>
      <c r="AB789" s="416"/>
      <c r="AC789" s="416"/>
      <c r="AD789" s="416"/>
      <c r="AE789" s="416"/>
      <c r="AF789" s="416"/>
      <c r="AG789" s="416"/>
      <c r="AH789" s="416"/>
      <c r="AI789" s="416"/>
      <c r="AJ789" s="416"/>
      <c r="AK789" s="416"/>
      <c r="AL789" s="416"/>
      <c r="AM789" s="313"/>
    </row>
    <row r="790" spans="1:39" ht="30" outlineLevel="1">
      <c r="A790" s="532">
        <v>7</v>
      </c>
      <c r="B790" s="428" t="s">
        <v>100</v>
      </c>
      <c r="C790" s="291" t="s">
        <v>25</v>
      </c>
      <c r="D790" s="295"/>
      <c r="E790" s="295"/>
      <c r="F790" s="295"/>
      <c r="G790" s="295"/>
      <c r="H790" s="295"/>
      <c r="I790" s="295"/>
      <c r="J790" s="295"/>
      <c r="K790" s="295"/>
      <c r="L790" s="295"/>
      <c r="M790" s="295"/>
      <c r="N790" s="295">
        <v>12</v>
      </c>
      <c r="O790" s="295"/>
      <c r="P790" s="295"/>
      <c r="Q790" s="295"/>
      <c r="R790" s="295"/>
      <c r="S790" s="295"/>
      <c r="T790" s="295"/>
      <c r="U790" s="295"/>
      <c r="V790" s="295"/>
      <c r="W790" s="295"/>
      <c r="X790" s="295"/>
      <c r="Y790" s="415"/>
      <c r="Z790" s="415"/>
      <c r="AA790" s="415"/>
      <c r="AB790" s="415"/>
      <c r="AC790" s="415"/>
      <c r="AD790" s="415"/>
      <c r="AE790" s="415"/>
      <c r="AF790" s="415"/>
      <c r="AG790" s="415"/>
      <c r="AH790" s="415"/>
      <c r="AI790" s="415"/>
      <c r="AJ790" s="415"/>
      <c r="AK790" s="415"/>
      <c r="AL790" s="415"/>
      <c r="AM790" s="296">
        <f>SUM(Y790:AL790)</f>
        <v>0</v>
      </c>
    </row>
    <row r="791" spans="1:39" outlineLevel="1">
      <c r="A791" s="532"/>
      <c r="B791" s="294" t="s">
        <v>342</v>
      </c>
      <c r="C791" s="291" t="s">
        <v>163</v>
      </c>
      <c r="D791" s="295"/>
      <c r="E791" s="295"/>
      <c r="F791" s="295"/>
      <c r="G791" s="295"/>
      <c r="H791" s="295"/>
      <c r="I791" s="295"/>
      <c r="J791" s="295"/>
      <c r="K791" s="295"/>
      <c r="L791" s="295"/>
      <c r="M791" s="295"/>
      <c r="N791" s="295">
        <f>N790</f>
        <v>12</v>
      </c>
      <c r="O791" s="295"/>
      <c r="P791" s="295"/>
      <c r="Q791" s="295"/>
      <c r="R791" s="295"/>
      <c r="S791" s="295"/>
      <c r="T791" s="295"/>
      <c r="U791" s="295"/>
      <c r="V791" s="295"/>
      <c r="W791" s="295"/>
      <c r="X791" s="295"/>
      <c r="Y791" s="411">
        <f>Y790</f>
        <v>0</v>
      </c>
      <c r="Z791" s="411">
        <f t="shared" ref="Z791" si="2364">Z790</f>
        <v>0</v>
      </c>
      <c r="AA791" s="411">
        <f t="shared" ref="AA791" si="2365">AA790</f>
        <v>0</v>
      </c>
      <c r="AB791" s="411">
        <f t="shared" ref="AB791" si="2366">AB790</f>
        <v>0</v>
      </c>
      <c r="AC791" s="411">
        <f t="shared" ref="AC791" si="2367">AC790</f>
        <v>0</v>
      </c>
      <c r="AD791" s="411">
        <f t="shared" ref="AD791" si="2368">AD790</f>
        <v>0</v>
      </c>
      <c r="AE791" s="411">
        <f t="shared" ref="AE791" si="2369">AE790</f>
        <v>0</v>
      </c>
      <c r="AF791" s="411">
        <f t="shared" ref="AF791" si="2370">AF790</f>
        <v>0</v>
      </c>
      <c r="AG791" s="411">
        <f t="shared" ref="AG791" si="2371">AG790</f>
        <v>0</v>
      </c>
      <c r="AH791" s="411">
        <f t="shared" ref="AH791" si="2372">AH790</f>
        <v>0</v>
      </c>
      <c r="AI791" s="411">
        <f t="shared" ref="AI791" si="2373">AI790</f>
        <v>0</v>
      </c>
      <c r="AJ791" s="411">
        <f t="shared" ref="AJ791" si="2374">AJ790</f>
        <v>0</v>
      </c>
      <c r="AK791" s="411">
        <f t="shared" ref="AK791" si="2375">AK790</f>
        <v>0</v>
      </c>
      <c r="AL791" s="411">
        <f t="shared" ref="AL791" si="2376">AL790</f>
        <v>0</v>
      </c>
      <c r="AM791" s="311"/>
    </row>
    <row r="792" spans="1:39" outlineLevel="1">
      <c r="A792" s="532"/>
      <c r="B792" s="314"/>
      <c r="C792" s="312"/>
      <c r="D792" s="291"/>
      <c r="E792" s="291"/>
      <c r="F792" s="291"/>
      <c r="G792" s="291"/>
      <c r="H792" s="291"/>
      <c r="I792" s="291"/>
      <c r="J792" s="291"/>
      <c r="K792" s="291"/>
      <c r="L792" s="291"/>
      <c r="M792" s="291"/>
      <c r="N792" s="291"/>
      <c r="O792" s="291"/>
      <c r="P792" s="291"/>
      <c r="Q792" s="291"/>
      <c r="R792" s="291"/>
      <c r="S792" s="291"/>
      <c r="T792" s="291"/>
      <c r="U792" s="291"/>
      <c r="V792" s="291"/>
      <c r="W792" s="291"/>
      <c r="X792" s="291"/>
      <c r="Y792" s="416"/>
      <c r="Z792" s="417"/>
      <c r="AA792" s="416"/>
      <c r="AB792" s="416"/>
      <c r="AC792" s="416"/>
      <c r="AD792" s="416"/>
      <c r="AE792" s="416"/>
      <c r="AF792" s="416"/>
      <c r="AG792" s="416"/>
      <c r="AH792" s="416"/>
      <c r="AI792" s="416"/>
      <c r="AJ792" s="416"/>
      <c r="AK792" s="416"/>
      <c r="AL792" s="416"/>
      <c r="AM792" s="313"/>
    </row>
    <row r="793" spans="1:39" ht="30" outlineLevel="1">
      <c r="A793" s="532">
        <v>8</v>
      </c>
      <c r="B793" s="428" t="s">
        <v>101</v>
      </c>
      <c r="C793" s="291" t="s">
        <v>25</v>
      </c>
      <c r="D793" s="295"/>
      <c r="E793" s="295"/>
      <c r="F793" s="295"/>
      <c r="G793" s="295"/>
      <c r="H793" s="295"/>
      <c r="I793" s="295"/>
      <c r="J793" s="295"/>
      <c r="K793" s="295"/>
      <c r="L793" s="295"/>
      <c r="M793" s="295"/>
      <c r="N793" s="295">
        <v>12</v>
      </c>
      <c r="O793" s="295"/>
      <c r="P793" s="295"/>
      <c r="Q793" s="295"/>
      <c r="R793" s="295"/>
      <c r="S793" s="295"/>
      <c r="T793" s="295"/>
      <c r="U793" s="295"/>
      <c r="V793" s="295"/>
      <c r="W793" s="295"/>
      <c r="X793" s="295"/>
      <c r="Y793" s="415"/>
      <c r="Z793" s="415"/>
      <c r="AA793" s="415"/>
      <c r="AB793" s="415"/>
      <c r="AC793" s="415"/>
      <c r="AD793" s="415"/>
      <c r="AE793" s="415"/>
      <c r="AF793" s="415"/>
      <c r="AG793" s="415"/>
      <c r="AH793" s="415"/>
      <c r="AI793" s="415"/>
      <c r="AJ793" s="415"/>
      <c r="AK793" s="415"/>
      <c r="AL793" s="415"/>
      <c r="AM793" s="296">
        <f>SUM(Y793:AL793)</f>
        <v>0</v>
      </c>
    </row>
    <row r="794" spans="1:39" outlineLevel="1">
      <c r="A794" s="532"/>
      <c r="B794" s="294" t="s">
        <v>342</v>
      </c>
      <c r="C794" s="291" t="s">
        <v>163</v>
      </c>
      <c r="D794" s="295"/>
      <c r="E794" s="295"/>
      <c r="F794" s="295"/>
      <c r="G794" s="295"/>
      <c r="H794" s="295"/>
      <c r="I794" s="295"/>
      <c r="J794" s="295"/>
      <c r="K794" s="295"/>
      <c r="L794" s="295"/>
      <c r="M794" s="295"/>
      <c r="N794" s="295">
        <f>N793</f>
        <v>12</v>
      </c>
      <c r="O794" s="295"/>
      <c r="P794" s="295"/>
      <c r="Q794" s="295"/>
      <c r="R794" s="295"/>
      <c r="S794" s="295"/>
      <c r="T794" s="295"/>
      <c r="U794" s="295"/>
      <c r="V794" s="295"/>
      <c r="W794" s="295"/>
      <c r="X794" s="295"/>
      <c r="Y794" s="411">
        <f>Y793</f>
        <v>0</v>
      </c>
      <c r="Z794" s="411">
        <f t="shared" ref="Z794" si="2377">Z793</f>
        <v>0</v>
      </c>
      <c r="AA794" s="411">
        <f t="shared" ref="AA794" si="2378">AA793</f>
        <v>0</v>
      </c>
      <c r="AB794" s="411">
        <f t="shared" ref="AB794" si="2379">AB793</f>
        <v>0</v>
      </c>
      <c r="AC794" s="411">
        <f t="shared" ref="AC794" si="2380">AC793</f>
        <v>0</v>
      </c>
      <c r="AD794" s="411">
        <f t="shared" ref="AD794" si="2381">AD793</f>
        <v>0</v>
      </c>
      <c r="AE794" s="411">
        <f t="shared" ref="AE794" si="2382">AE793</f>
        <v>0</v>
      </c>
      <c r="AF794" s="411">
        <f t="shared" ref="AF794" si="2383">AF793</f>
        <v>0</v>
      </c>
      <c r="AG794" s="411">
        <f t="shared" ref="AG794" si="2384">AG793</f>
        <v>0</v>
      </c>
      <c r="AH794" s="411">
        <f t="shared" ref="AH794" si="2385">AH793</f>
        <v>0</v>
      </c>
      <c r="AI794" s="411">
        <f t="shared" ref="AI794" si="2386">AI793</f>
        <v>0</v>
      </c>
      <c r="AJ794" s="411">
        <f t="shared" ref="AJ794" si="2387">AJ793</f>
        <v>0</v>
      </c>
      <c r="AK794" s="411">
        <f t="shared" ref="AK794" si="2388">AK793</f>
        <v>0</v>
      </c>
      <c r="AL794" s="411">
        <f t="shared" ref="AL794" si="2389">AL793</f>
        <v>0</v>
      </c>
      <c r="AM794" s="311"/>
    </row>
    <row r="795" spans="1:39" outlineLevel="1">
      <c r="A795" s="532"/>
      <c r="B795" s="314"/>
      <c r="C795" s="312"/>
      <c r="D795" s="316"/>
      <c r="E795" s="316"/>
      <c r="F795" s="316"/>
      <c r="G795" s="316"/>
      <c r="H795" s="316"/>
      <c r="I795" s="316"/>
      <c r="J795" s="316"/>
      <c r="K795" s="316"/>
      <c r="L795" s="316"/>
      <c r="M795" s="316"/>
      <c r="N795" s="291"/>
      <c r="O795" s="316"/>
      <c r="P795" s="316"/>
      <c r="Q795" s="316"/>
      <c r="R795" s="316"/>
      <c r="S795" s="316"/>
      <c r="T795" s="316"/>
      <c r="U795" s="316"/>
      <c r="V795" s="316"/>
      <c r="W795" s="316"/>
      <c r="X795" s="316"/>
      <c r="Y795" s="416"/>
      <c r="Z795" s="417"/>
      <c r="AA795" s="416"/>
      <c r="AB795" s="416"/>
      <c r="AC795" s="416"/>
      <c r="AD795" s="416"/>
      <c r="AE795" s="416"/>
      <c r="AF795" s="416"/>
      <c r="AG795" s="416"/>
      <c r="AH795" s="416"/>
      <c r="AI795" s="416"/>
      <c r="AJ795" s="416"/>
      <c r="AK795" s="416"/>
      <c r="AL795" s="416"/>
      <c r="AM795" s="313"/>
    </row>
    <row r="796" spans="1:39" ht="30" outlineLevel="1">
      <c r="A796" s="532">
        <v>9</v>
      </c>
      <c r="B796" s="428" t="s">
        <v>102</v>
      </c>
      <c r="C796" s="291" t="s">
        <v>25</v>
      </c>
      <c r="D796" s="295"/>
      <c r="E796" s="295"/>
      <c r="F796" s="295"/>
      <c r="G796" s="295"/>
      <c r="H796" s="295"/>
      <c r="I796" s="295"/>
      <c r="J796" s="295"/>
      <c r="K796" s="295"/>
      <c r="L796" s="295"/>
      <c r="M796" s="295"/>
      <c r="N796" s="295">
        <v>12</v>
      </c>
      <c r="O796" s="295"/>
      <c r="P796" s="295"/>
      <c r="Q796" s="295"/>
      <c r="R796" s="295"/>
      <c r="S796" s="295"/>
      <c r="T796" s="295"/>
      <c r="U796" s="295"/>
      <c r="V796" s="295"/>
      <c r="W796" s="295"/>
      <c r="X796" s="295"/>
      <c r="Y796" s="415"/>
      <c r="Z796" s="415"/>
      <c r="AA796" s="415"/>
      <c r="AB796" s="415"/>
      <c r="AC796" s="415"/>
      <c r="AD796" s="415"/>
      <c r="AE796" s="415"/>
      <c r="AF796" s="415"/>
      <c r="AG796" s="415"/>
      <c r="AH796" s="415"/>
      <c r="AI796" s="415"/>
      <c r="AJ796" s="415"/>
      <c r="AK796" s="415"/>
      <c r="AL796" s="415"/>
      <c r="AM796" s="296">
        <f>SUM(Y796:AL796)</f>
        <v>0</v>
      </c>
    </row>
    <row r="797" spans="1:39" outlineLevel="1">
      <c r="A797" s="532"/>
      <c r="B797" s="294" t="s">
        <v>342</v>
      </c>
      <c r="C797" s="291" t="s">
        <v>163</v>
      </c>
      <c r="D797" s="295"/>
      <c r="E797" s="295"/>
      <c r="F797" s="295"/>
      <c r="G797" s="295"/>
      <c r="H797" s="295"/>
      <c r="I797" s="295"/>
      <c r="J797" s="295"/>
      <c r="K797" s="295"/>
      <c r="L797" s="295"/>
      <c r="M797" s="295"/>
      <c r="N797" s="295">
        <f>N796</f>
        <v>12</v>
      </c>
      <c r="O797" s="295"/>
      <c r="P797" s="295"/>
      <c r="Q797" s="295"/>
      <c r="R797" s="295"/>
      <c r="S797" s="295"/>
      <c r="T797" s="295"/>
      <c r="U797" s="295"/>
      <c r="V797" s="295"/>
      <c r="W797" s="295"/>
      <c r="X797" s="295"/>
      <c r="Y797" s="411">
        <f>Y796</f>
        <v>0</v>
      </c>
      <c r="Z797" s="411">
        <f t="shared" ref="Z797" si="2390">Z796</f>
        <v>0</v>
      </c>
      <c r="AA797" s="411">
        <f t="shared" ref="AA797" si="2391">AA796</f>
        <v>0</v>
      </c>
      <c r="AB797" s="411">
        <f t="shared" ref="AB797" si="2392">AB796</f>
        <v>0</v>
      </c>
      <c r="AC797" s="411">
        <f t="shared" ref="AC797" si="2393">AC796</f>
        <v>0</v>
      </c>
      <c r="AD797" s="411">
        <f t="shared" ref="AD797" si="2394">AD796</f>
        <v>0</v>
      </c>
      <c r="AE797" s="411">
        <f t="shared" ref="AE797" si="2395">AE796</f>
        <v>0</v>
      </c>
      <c r="AF797" s="411">
        <f t="shared" ref="AF797" si="2396">AF796</f>
        <v>0</v>
      </c>
      <c r="AG797" s="411">
        <f t="shared" ref="AG797" si="2397">AG796</f>
        <v>0</v>
      </c>
      <c r="AH797" s="411">
        <f t="shared" ref="AH797" si="2398">AH796</f>
        <v>0</v>
      </c>
      <c r="AI797" s="411">
        <f t="shared" ref="AI797" si="2399">AI796</f>
        <v>0</v>
      </c>
      <c r="AJ797" s="411">
        <f t="shared" ref="AJ797" si="2400">AJ796</f>
        <v>0</v>
      </c>
      <c r="AK797" s="411">
        <f t="shared" ref="AK797" si="2401">AK796</f>
        <v>0</v>
      </c>
      <c r="AL797" s="411">
        <f t="shared" ref="AL797" si="2402">AL796</f>
        <v>0</v>
      </c>
      <c r="AM797" s="311"/>
    </row>
    <row r="798" spans="1:39" outlineLevel="1">
      <c r="A798" s="532"/>
      <c r="B798" s="314"/>
      <c r="C798" s="312"/>
      <c r="D798" s="316"/>
      <c r="E798" s="316"/>
      <c r="F798" s="316"/>
      <c r="G798" s="316"/>
      <c r="H798" s="316"/>
      <c r="I798" s="316"/>
      <c r="J798" s="316"/>
      <c r="K798" s="316"/>
      <c r="L798" s="316"/>
      <c r="M798" s="316"/>
      <c r="N798" s="291"/>
      <c r="O798" s="316"/>
      <c r="P798" s="316"/>
      <c r="Q798" s="316"/>
      <c r="R798" s="316"/>
      <c r="S798" s="316"/>
      <c r="T798" s="316"/>
      <c r="U798" s="316"/>
      <c r="V798" s="316"/>
      <c r="W798" s="316"/>
      <c r="X798" s="316"/>
      <c r="Y798" s="416"/>
      <c r="Z798" s="416"/>
      <c r="AA798" s="416"/>
      <c r="AB798" s="416"/>
      <c r="AC798" s="416"/>
      <c r="AD798" s="416"/>
      <c r="AE798" s="416"/>
      <c r="AF798" s="416"/>
      <c r="AG798" s="416"/>
      <c r="AH798" s="416"/>
      <c r="AI798" s="416"/>
      <c r="AJ798" s="416"/>
      <c r="AK798" s="416"/>
      <c r="AL798" s="416"/>
      <c r="AM798" s="313"/>
    </row>
    <row r="799" spans="1:39" ht="30" outlineLevel="1">
      <c r="A799" s="532">
        <v>10</v>
      </c>
      <c r="B799" s="428" t="s">
        <v>103</v>
      </c>
      <c r="C799" s="291" t="s">
        <v>25</v>
      </c>
      <c r="D799" s="295"/>
      <c r="E799" s="295"/>
      <c r="F799" s="295"/>
      <c r="G799" s="295"/>
      <c r="H799" s="295"/>
      <c r="I799" s="295"/>
      <c r="J799" s="295"/>
      <c r="K799" s="295"/>
      <c r="L799" s="295"/>
      <c r="M799" s="295"/>
      <c r="N799" s="295">
        <v>3</v>
      </c>
      <c r="O799" s="295"/>
      <c r="P799" s="295"/>
      <c r="Q799" s="295"/>
      <c r="R799" s="295"/>
      <c r="S799" s="295"/>
      <c r="T799" s="295"/>
      <c r="U799" s="295"/>
      <c r="V799" s="295"/>
      <c r="W799" s="295"/>
      <c r="X799" s="295"/>
      <c r="Y799" s="415"/>
      <c r="Z799" s="415"/>
      <c r="AA799" s="415"/>
      <c r="AB799" s="415"/>
      <c r="AC799" s="415"/>
      <c r="AD799" s="415"/>
      <c r="AE799" s="415"/>
      <c r="AF799" s="415"/>
      <c r="AG799" s="415"/>
      <c r="AH799" s="415"/>
      <c r="AI799" s="415"/>
      <c r="AJ799" s="415"/>
      <c r="AK799" s="415"/>
      <c r="AL799" s="415"/>
      <c r="AM799" s="296">
        <f>SUM(Y799:AL799)</f>
        <v>0</v>
      </c>
    </row>
    <row r="800" spans="1:39" outlineLevel="1">
      <c r="A800" s="532"/>
      <c r="B800" s="294" t="s">
        <v>342</v>
      </c>
      <c r="C800" s="291" t="s">
        <v>163</v>
      </c>
      <c r="D800" s="295"/>
      <c r="E800" s="295"/>
      <c r="F800" s="295"/>
      <c r="G800" s="295"/>
      <c r="H800" s="295"/>
      <c r="I800" s="295"/>
      <c r="J800" s="295"/>
      <c r="K800" s="295"/>
      <c r="L800" s="295"/>
      <c r="M800" s="295"/>
      <c r="N800" s="295">
        <f>N799</f>
        <v>3</v>
      </c>
      <c r="O800" s="295"/>
      <c r="P800" s="295"/>
      <c r="Q800" s="295"/>
      <c r="R800" s="295"/>
      <c r="S800" s="295"/>
      <c r="T800" s="295"/>
      <c r="U800" s="295"/>
      <c r="V800" s="295"/>
      <c r="W800" s="295"/>
      <c r="X800" s="295"/>
      <c r="Y800" s="411">
        <f>Y799</f>
        <v>0</v>
      </c>
      <c r="Z800" s="411">
        <f t="shared" ref="Z800" si="2403">Z799</f>
        <v>0</v>
      </c>
      <c r="AA800" s="411">
        <f t="shared" ref="AA800" si="2404">AA799</f>
        <v>0</v>
      </c>
      <c r="AB800" s="411">
        <f t="shared" ref="AB800" si="2405">AB799</f>
        <v>0</v>
      </c>
      <c r="AC800" s="411">
        <f t="shared" ref="AC800" si="2406">AC799</f>
        <v>0</v>
      </c>
      <c r="AD800" s="411">
        <f t="shared" ref="AD800" si="2407">AD799</f>
        <v>0</v>
      </c>
      <c r="AE800" s="411">
        <f t="shared" ref="AE800" si="2408">AE799</f>
        <v>0</v>
      </c>
      <c r="AF800" s="411">
        <f t="shared" ref="AF800" si="2409">AF799</f>
        <v>0</v>
      </c>
      <c r="AG800" s="411">
        <f t="shared" ref="AG800" si="2410">AG799</f>
        <v>0</v>
      </c>
      <c r="AH800" s="411">
        <f t="shared" ref="AH800" si="2411">AH799</f>
        <v>0</v>
      </c>
      <c r="AI800" s="411">
        <f t="shared" ref="AI800" si="2412">AI799</f>
        <v>0</v>
      </c>
      <c r="AJ800" s="411">
        <f t="shared" ref="AJ800" si="2413">AJ799</f>
        <v>0</v>
      </c>
      <c r="AK800" s="411">
        <f t="shared" ref="AK800" si="2414">AK799</f>
        <v>0</v>
      </c>
      <c r="AL800" s="411">
        <f t="shared" ref="AL800" si="2415">AL799</f>
        <v>0</v>
      </c>
      <c r="AM800" s="311"/>
    </row>
    <row r="801" spans="1:39" outlineLevel="1">
      <c r="A801" s="532"/>
      <c r="B801" s="314"/>
      <c r="C801" s="312"/>
      <c r="D801" s="316"/>
      <c r="E801" s="316"/>
      <c r="F801" s="316"/>
      <c r="G801" s="316"/>
      <c r="H801" s="316"/>
      <c r="I801" s="316"/>
      <c r="J801" s="316"/>
      <c r="K801" s="316"/>
      <c r="L801" s="316"/>
      <c r="M801" s="316"/>
      <c r="N801" s="291"/>
      <c r="O801" s="316"/>
      <c r="P801" s="316"/>
      <c r="Q801" s="316"/>
      <c r="R801" s="316"/>
      <c r="S801" s="316"/>
      <c r="T801" s="316"/>
      <c r="U801" s="316"/>
      <c r="V801" s="316"/>
      <c r="W801" s="316"/>
      <c r="X801" s="316"/>
      <c r="Y801" s="416"/>
      <c r="Z801" s="417"/>
      <c r="AA801" s="416"/>
      <c r="AB801" s="416"/>
      <c r="AC801" s="416"/>
      <c r="AD801" s="416"/>
      <c r="AE801" s="416"/>
      <c r="AF801" s="416"/>
      <c r="AG801" s="416"/>
      <c r="AH801" s="416"/>
      <c r="AI801" s="416"/>
      <c r="AJ801" s="416"/>
      <c r="AK801" s="416"/>
      <c r="AL801" s="416"/>
      <c r="AM801" s="313"/>
    </row>
    <row r="802" spans="1:39" ht="15.75" outlineLevel="1">
      <c r="A802" s="532"/>
      <c r="B802" s="288" t="s">
        <v>10</v>
      </c>
      <c r="C802" s="289"/>
      <c r="D802" s="289"/>
      <c r="E802" s="289"/>
      <c r="F802" s="289"/>
      <c r="G802" s="289"/>
      <c r="H802" s="289"/>
      <c r="I802" s="289"/>
      <c r="J802" s="289"/>
      <c r="K802" s="289"/>
      <c r="L802" s="289"/>
      <c r="M802" s="289"/>
      <c r="N802" s="290"/>
      <c r="O802" s="289"/>
      <c r="P802" s="289"/>
      <c r="Q802" s="289"/>
      <c r="R802" s="289"/>
      <c r="S802" s="289"/>
      <c r="T802" s="289"/>
      <c r="U802" s="289"/>
      <c r="V802" s="289"/>
      <c r="W802" s="289"/>
      <c r="X802" s="289"/>
      <c r="Y802" s="414"/>
      <c r="Z802" s="414"/>
      <c r="AA802" s="414"/>
      <c r="AB802" s="414"/>
      <c r="AC802" s="414"/>
      <c r="AD802" s="414"/>
      <c r="AE802" s="414"/>
      <c r="AF802" s="414"/>
      <c r="AG802" s="414"/>
      <c r="AH802" s="414"/>
      <c r="AI802" s="414"/>
      <c r="AJ802" s="414"/>
      <c r="AK802" s="414"/>
      <c r="AL802" s="414"/>
      <c r="AM802" s="292"/>
    </row>
    <row r="803" spans="1:39" ht="30" outlineLevel="1">
      <c r="A803" s="532">
        <v>11</v>
      </c>
      <c r="B803" s="428" t="s">
        <v>104</v>
      </c>
      <c r="C803" s="291" t="s">
        <v>25</v>
      </c>
      <c r="D803" s="295"/>
      <c r="E803" s="295"/>
      <c r="F803" s="295"/>
      <c r="G803" s="295"/>
      <c r="H803" s="295"/>
      <c r="I803" s="295"/>
      <c r="J803" s="295"/>
      <c r="K803" s="295"/>
      <c r="L803" s="295"/>
      <c r="M803" s="295"/>
      <c r="N803" s="295">
        <v>12</v>
      </c>
      <c r="O803" s="295"/>
      <c r="P803" s="295"/>
      <c r="Q803" s="295"/>
      <c r="R803" s="295"/>
      <c r="S803" s="295"/>
      <c r="T803" s="295"/>
      <c r="U803" s="295"/>
      <c r="V803" s="295"/>
      <c r="W803" s="295"/>
      <c r="X803" s="295"/>
      <c r="Y803" s="426"/>
      <c r="Z803" s="415"/>
      <c r="AA803" s="415"/>
      <c r="AB803" s="415"/>
      <c r="AC803" s="415"/>
      <c r="AD803" s="415"/>
      <c r="AE803" s="415"/>
      <c r="AF803" s="415"/>
      <c r="AG803" s="415"/>
      <c r="AH803" s="415"/>
      <c r="AI803" s="415"/>
      <c r="AJ803" s="415"/>
      <c r="AK803" s="415"/>
      <c r="AL803" s="415"/>
      <c r="AM803" s="296">
        <f>SUM(Y803:AL803)</f>
        <v>0</v>
      </c>
    </row>
    <row r="804" spans="1:39" outlineLevel="1">
      <c r="A804" s="532"/>
      <c r="B804" s="294" t="s">
        <v>342</v>
      </c>
      <c r="C804" s="291" t="s">
        <v>163</v>
      </c>
      <c r="D804" s="295"/>
      <c r="E804" s="295"/>
      <c r="F804" s="295"/>
      <c r="G804" s="295"/>
      <c r="H804" s="295"/>
      <c r="I804" s="295"/>
      <c r="J804" s="295"/>
      <c r="K804" s="295"/>
      <c r="L804" s="295"/>
      <c r="M804" s="295"/>
      <c r="N804" s="295">
        <f>N803</f>
        <v>12</v>
      </c>
      <c r="O804" s="295"/>
      <c r="P804" s="295"/>
      <c r="Q804" s="295"/>
      <c r="R804" s="295"/>
      <c r="S804" s="295"/>
      <c r="T804" s="295"/>
      <c r="U804" s="295"/>
      <c r="V804" s="295"/>
      <c r="W804" s="295"/>
      <c r="X804" s="295"/>
      <c r="Y804" s="411">
        <f>Y803</f>
        <v>0</v>
      </c>
      <c r="Z804" s="411">
        <f t="shared" ref="Z804" si="2416">Z803</f>
        <v>0</v>
      </c>
      <c r="AA804" s="411">
        <f t="shared" ref="AA804" si="2417">AA803</f>
        <v>0</v>
      </c>
      <c r="AB804" s="411">
        <f t="shared" ref="AB804" si="2418">AB803</f>
        <v>0</v>
      </c>
      <c r="AC804" s="411">
        <f t="shared" ref="AC804" si="2419">AC803</f>
        <v>0</v>
      </c>
      <c r="AD804" s="411">
        <f t="shared" ref="AD804" si="2420">AD803</f>
        <v>0</v>
      </c>
      <c r="AE804" s="411">
        <f t="shared" ref="AE804" si="2421">AE803</f>
        <v>0</v>
      </c>
      <c r="AF804" s="411">
        <f t="shared" ref="AF804" si="2422">AF803</f>
        <v>0</v>
      </c>
      <c r="AG804" s="411">
        <f t="shared" ref="AG804" si="2423">AG803</f>
        <v>0</v>
      </c>
      <c r="AH804" s="411">
        <f t="shared" ref="AH804" si="2424">AH803</f>
        <v>0</v>
      </c>
      <c r="AI804" s="411">
        <f t="shared" ref="AI804" si="2425">AI803</f>
        <v>0</v>
      </c>
      <c r="AJ804" s="411">
        <f t="shared" ref="AJ804" si="2426">AJ803</f>
        <v>0</v>
      </c>
      <c r="AK804" s="411">
        <f t="shared" ref="AK804" si="2427">AK803</f>
        <v>0</v>
      </c>
      <c r="AL804" s="411">
        <f t="shared" ref="AL804" si="2428">AL803</f>
        <v>0</v>
      </c>
      <c r="AM804" s="297"/>
    </row>
    <row r="805" spans="1:39" outlineLevel="1">
      <c r="A805" s="532"/>
      <c r="B805" s="315"/>
      <c r="C805" s="305"/>
      <c r="D805" s="291"/>
      <c r="E805" s="291"/>
      <c r="F805" s="291"/>
      <c r="G805" s="291"/>
      <c r="H805" s="291"/>
      <c r="I805" s="291"/>
      <c r="J805" s="291"/>
      <c r="K805" s="291"/>
      <c r="L805" s="291"/>
      <c r="M805" s="291"/>
      <c r="N805" s="291"/>
      <c r="O805" s="291"/>
      <c r="P805" s="291"/>
      <c r="Q805" s="291"/>
      <c r="R805" s="291"/>
      <c r="S805" s="291"/>
      <c r="T805" s="291"/>
      <c r="U805" s="291"/>
      <c r="V805" s="291"/>
      <c r="W805" s="291"/>
      <c r="X805" s="291"/>
      <c r="Y805" s="412"/>
      <c r="Z805" s="421"/>
      <c r="AA805" s="421"/>
      <c r="AB805" s="421"/>
      <c r="AC805" s="421"/>
      <c r="AD805" s="421"/>
      <c r="AE805" s="421"/>
      <c r="AF805" s="421"/>
      <c r="AG805" s="421"/>
      <c r="AH805" s="421"/>
      <c r="AI805" s="421"/>
      <c r="AJ805" s="421"/>
      <c r="AK805" s="421"/>
      <c r="AL805" s="421"/>
      <c r="AM805" s="306"/>
    </row>
    <row r="806" spans="1:39" ht="45" outlineLevel="1">
      <c r="A806" s="532">
        <v>12</v>
      </c>
      <c r="B806" s="428" t="s">
        <v>105</v>
      </c>
      <c r="C806" s="291" t="s">
        <v>25</v>
      </c>
      <c r="D806" s="295"/>
      <c r="E806" s="295"/>
      <c r="F806" s="295"/>
      <c r="G806" s="295"/>
      <c r="H806" s="295"/>
      <c r="I806" s="295"/>
      <c r="J806" s="295"/>
      <c r="K806" s="295"/>
      <c r="L806" s="295"/>
      <c r="M806" s="295"/>
      <c r="N806" s="295">
        <v>12</v>
      </c>
      <c r="O806" s="295"/>
      <c r="P806" s="295"/>
      <c r="Q806" s="295"/>
      <c r="R806" s="295"/>
      <c r="S806" s="295"/>
      <c r="T806" s="295"/>
      <c r="U806" s="295"/>
      <c r="V806" s="295"/>
      <c r="W806" s="295"/>
      <c r="X806" s="295"/>
      <c r="Y806" s="410"/>
      <c r="Z806" s="415"/>
      <c r="AA806" s="415"/>
      <c r="AB806" s="415"/>
      <c r="AC806" s="415"/>
      <c r="AD806" s="415"/>
      <c r="AE806" s="415"/>
      <c r="AF806" s="415"/>
      <c r="AG806" s="415"/>
      <c r="AH806" s="415"/>
      <c r="AI806" s="415"/>
      <c r="AJ806" s="415"/>
      <c r="AK806" s="415"/>
      <c r="AL806" s="415"/>
      <c r="AM806" s="296">
        <f>SUM(Y806:AL806)</f>
        <v>0</v>
      </c>
    </row>
    <row r="807" spans="1:39" outlineLevel="1">
      <c r="A807" s="532"/>
      <c r="B807" s="294" t="s">
        <v>342</v>
      </c>
      <c r="C807" s="291" t="s">
        <v>163</v>
      </c>
      <c r="D807" s="295"/>
      <c r="E807" s="295"/>
      <c r="F807" s="295"/>
      <c r="G807" s="295"/>
      <c r="H807" s="295"/>
      <c r="I807" s="295"/>
      <c r="J807" s="295"/>
      <c r="K807" s="295"/>
      <c r="L807" s="295"/>
      <c r="M807" s="295"/>
      <c r="N807" s="295">
        <f>N806</f>
        <v>12</v>
      </c>
      <c r="O807" s="295"/>
      <c r="P807" s="295"/>
      <c r="Q807" s="295"/>
      <c r="R807" s="295"/>
      <c r="S807" s="295"/>
      <c r="T807" s="295"/>
      <c r="U807" s="295"/>
      <c r="V807" s="295"/>
      <c r="W807" s="295"/>
      <c r="X807" s="295"/>
      <c r="Y807" s="411">
        <f>Y806</f>
        <v>0</v>
      </c>
      <c r="Z807" s="411">
        <f t="shared" ref="Z807" si="2429">Z806</f>
        <v>0</v>
      </c>
      <c r="AA807" s="411">
        <f t="shared" ref="AA807" si="2430">AA806</f>
        <v>0</v>
      </c>
      <c r="AB807" s="411">
        <f t="shared" ref="AB807" si="2431">AB806</f>
        <v>0</v>
      </c>
      <c r="AC807" s="411">
        <f t="shared" ref="AC807" si="2432">AC806</f>
        <v>0</v>
      </c>
      <c r="AD807" s="411">
        <f t="shared" ref="AD807" si="2433">AD806</f>
        <v>0</v>
      </c>
      <c r="AE807" s="411">
        <f t="shared" ref="AE807" si="2434">AE806</f>
        <v>0</v>
      </c>
      <c r="AF807" s="411">
        <f t="shared" ref="AF807" si="2435">AF806</f>
        <v>0</v>
      </c>
      <c r="AG807" s="411">
        <f t="shared" ref="AG807" si="2436">AG806</f>
        <v>0</v>
      </c>
      <c r="AH807" s="411">
        <f t="shared" ref="AH807" si="2437">AH806</f>
        <v>0</v>
      </c>
      <c r="AI807" s="411">
        <f t="shared" ref="AI807" si="2438">AI806</f>
        <v>0</v>
      </c>
      <c r="AJ807" s="411">
        <f t="shared" ref="AJ807" si="2439">AJ806</f>
        <v>0</v>
      </c>
      <c r="AK807" s="411">
        <f t="shared" ref="AK807" si="2440">AK806</f>
        <v>0</v>
      </c>
      <c r="AL807" s="411">
        <f t="shared" ref="AL807" si="2441">AL806</f>
        <v>0</v>
      </c>
      <c r="AM807" s="297"/>
    </row>
    <row r="808" spans="1:39" outlineLevel="1">
      <c r="A808" s="532"/>
      <c r="B808" s="315"/>
      <c r="C808" s="305"/>
      <c r="D808" s="291"/>
      <c r="E808" s="291"/>
      <c r="F808" s="291"/>
      <c r="G808" s="291"/>
      <c r="H808" s="291"/>
      <c r="I808" s="291"/>
      <c r="J808" s="291"/>
      <c r="K808" s="291"/>
      <c r="L808" s="291"/>
      <c r="M808" s="291"/>
      <c r="N808" s="291"/>
      <c r="O808" s="291"/>
      <c r="P808" s="291"/>
      <c r="Q808" s="291"/>
      <c r="R808" s="291"/>
      <c r="S808" s="291"/>
      <c r="T808" s="291"/>
      <c r="U808" s="291"/>
      <c r="V808" s="291"/>
      <c r="W808" s="291"/>
      <c r="X808" s="291"/>
      <c r="Y808" s="422"/>
      <c r="Z808" s="422"/>
      <c r="AA808" s="412"/>
      <c r="AB808" s="412"/>
      <c r="AC808" s="412"/>
      <c r="AD808" s="412"/>
      <c r="AE808" s="412"/>
      <c r="AF808" s="412"/>
      <c r="AG808" s="412"/>
      <c r="AH808" s="412"/>
      <c r="AI808" s="412"/>
      <c r="AJ808" s="412"/>
      <c r="AK808" s="412"/>
      <c r="AL808" s="412"/>
      <c r="AM808" s="306"/>
    </row>
    <row r="809" spans="1:39" ht="30" outlineLevel="1">
      <c r="A809" s="532">
        <v>13</v>
      </c>
      <c r="B809" s="428" t="s">
        <v>106</v>
      </c>
      <c r="C809" s="291" t="s">
        <v>25</v>
      </c>
      <c r="D809" s="295"/>
      <c r="E809" s="295"/>
      <c r="F809" s="295"/>
      <c r="G809" s="295"/>
      <c r="H809" s="295"/>
      <c r="I809" s="295"/>
      <c r="J809" s="295"/>
      <c r="K809" s="295"/>
      <c r="L809" s="295"/>
      <c r="M809" s="295"/>
      <c r="N809" s="295">
        <v>12</v>
      </c>
      <c r="O809" s="295"/>
      <c r="P809" s="295"/>
      <c r="Q809" s="295"/>
      <c r="R809" s="295"/>
      <c r="S809" s="295"/>
      <c r="T809" s="295"/>
      <c r="U809" s="295"/>
      <c r="V809" s="295"/>
      <c r="W809" s="295"/>
      <c r="X809" s="295"/>
      <c r="Y809" s="410"/>
      <c r="Z809" s="415"/>
      <c r="AA809" s="415"/>
      <c r="AB809" s="415"/>
      <c r="AC809" s="415"/>
      <c r="AD809" s="415"/>
      <c r="AE809" s="415"/>
      <c r="AF809" s="415"/>
      <c r="AG809" s="415"/>
      <c r="AH809" s="415"/>
      <c r="AI809" s="415"/>
      <c r="AJ809" s="415"/>
      <c r="AK809" s="415"/>
      <c r="AL809" s="415"/>
      <c r="AM809" s="296">
        <f>SUM(Y809:AL809)</f>
        <v>0</v>
      </c>
    </row>
    <row r="810" spans="1:39" outlineLevel="1">
      <c r="A810" s="532"/>
      <c r="B810" s="294" t="s">
        <v>342</v>
      </c>
      <c r="C810" s="291" t="s">
        <v>163</v>
      </c>
      <c r="D810" s="295"/>
      <c r="E810" s="295"/>
      <c r="F810" s="295"/>
      <c r="G810" s="295"/>
      <c r="H810" s="295"/>
      <c r="I810" s="295"/>
      <c r="J810" s="295"/>
      <c r="K810" s="295"/>
      <c r="L810" s="295"/>
      <c r="M810" s="295"/>
      <c r="N810" s="295">
        <f>N809</f>
        <v>12</v>
      </c>
      <c r="O810" s="295"/>
      <c r="P810" s="295"/>
      <c r="Q810" s="295"/>
      <c r="R810" s="295"/>
      <c r="S810" s="295"/>
      <c r="T810" s="295"/>
      <c r="U810" s="295"/>
      <c r="V810" s="295"/>
      <c r="W810" s="295"/>
      <c r="X810" s="295"/>
      <c r="Y810" s="411">
        <f>Y809</f>
        <v>0</v>
      </c>
      <c r="Z810" s="411">
        <f t="shared" ref="Z810" si="2442">Z809</f>
        <v>0</v>
      </c>
      <c r="AA810" s="411">
        <f t="shared" ref="AA810" si="2443">AA809</f>
        <v>0</v>
      </c>
      <c r="AB810" s="411">
        <f t="shared" ref="AB810" si="2444">AB809</f>
        <v>0</v>
      </c>
      <c r="AC810" s="411">
        <f t="shared" ref="AC810" si="2445">AC809</f>
        <v>0</v>
      </c>
      <c r="AD810" s="411">
        <f t="shared" ref="AD810" si="2446">AD809</f>
        <v>0</v>
      </c>
      <c r="AE810" s="411">
        <f t="shared" ref="AE810" si="2447">AE809</f>
        <v>0</v>
      </c>
      <c r="AF810" s="411">
        <f t="shared" ref="AF810" si="2448">AF809</f>
        <v>0</v>
      </c>
      <c r="AG810" s="411">
        <f t="shared" ref="AG810" si="2449">AG809</f>
        <v>0</v>
      </c>
      <c r="AH810" s="411">
        <f t="shared" ref="AH810" si="2450">AH809</f>
        <v>0</v>
      </c>
      <c r="AI810" s="411">
        <f t="shared" ref="AI810" si="2451">AI809</f>
        <v>0</v>
      </c>
      <c r="AJ810" s="411">
        <f t="shared" ref="AJ810" si="2452">AJ809</f>
        <v>0</v>
      </c>
      <c r="AK810" s="411">
        <f t="shared" ref="AK810" si="2453">AK809</f>
        <v>0</v>
      </c>
      <c r="AL810" s="411">
        <f t="shared" ref="AL810" si="2454">AL809</f>
        <v>0</v>
      </c>
      <c r="AM810" s="306"/>
    </row>
    <row r="811" spans="1:39" outlineLevel="1">
      <c r="A811" s="532"/>
      <c r="B811" s="315"/>
      <c r="C811" s="305"/>
      <c r="D811" s="291"/>
      <c r="E811" s="291"/>
      <c r="F811" s="291"/>
      <c r="G811" s="291"/>
      <c r="H811" s="291"/>
      <c r="I811" s="291"/>
      <c r="J811" s="291"/>
      <c r="K811" s="291"/>
      <c r="L811" s="291"/>
      <c r="M811" s="291"/>
      <c r="N811" s="291"/>
      <c r="O811" s="291"/>
      <c r="P811" s="291"/>
      <c r="Q811" s="291"/>
      <c r="R811" s="291"/>
      <c r="S811" s="291"/>
      <c r="T811" s="291"/>
      <c r="U811" s="291"/>
      <c r="V811" s="291"/>
      <c r="W811" s="291"/>
      <c r="X811" s="291"/>
      <c r="Y811" s="412"/>
      <c r="Z811" s="412"/>
      <c r="AA811" s="412"/>
      <c r="AB811" s="412"/>
      <c r="AC811" s="412"/>
      <c r="AD811" s="412"/>
      <c r="AE811" s="412"/>
      <c r="AF811" s="412"/>
      <c r="AG811" s="412"/>
      <c r="AH811" s="412"/>
      <c r="AI811" s="412"/>
      <c r="AJ811" s="412"/>
      <c r="AK811" s="412"/>
      <c r="AL811" s="412"/>
      <c r="AM811" s="306"/>
    </row>
    <row r="812" spans="1:39" ht="15.75" outlineLevel="1">
      <c r="A812" s="532"/>
      <c r="B812" s="288" t="s">
        <v>107</v>
      </c>
      <c r="C812" s="289"/>
      <c r="D812" s="290"/>
      <c r="E812" s="290"/>
      <c r="F812" s="290"/>
      <c r="G812" s="290"/>
      <c r="H812" s="290"/>
      <c r="I812" s="290"/>
      <c r="J812" s="290"/>
      <c r="K812" s="290"/>
      <c r="L812" s="290"/>
      <c r="M812" s="290"/>
      <c r="N812" s="290"/>
      <c r="O812" s="290"/>
      <c r="P812" s="289"/>
      <c r="Q812" s="289"/>
      <c r="R812" s="289"/>
      <c r="S812" s="289"/>
      <c r="T812" s="289"/>
      <c r="U812" s="289"/>
      <c r="V812" s="289"/>
      <c r="W812" s="289"/>
      <c r="X812" s="289"/>
      <c r="Y812" s="414"/>
      <c r="Z812" s="414"/>
      <c r="AA812" s="414"/>
      <c r="AB812" s="414"/>
      <c r="AC812" s="414"/>
      <c r="AD812" s="414"/>
      <c r="AE812" s="414"/>
      <c r="AF812" s="414"/>
      <c r="AG812" s="414"/>
      <c r="AH812" s="414"/>
      <c r="AI812" s="414"/>
      <c r="AJ812" s="414"/>
      <c r="AK812" s="414"/>
      <c r="AL812" s="414"/>
      <c r="AM812" s="292"/>
    </row>
    <row r="813" spans="1:39" outlineLevel="1">
      <c r="A813" s="532">
        <v>14</v>
      </c>
      <c r="B813" s="315" t="s">
        <v>108</v>
      </c>
      <c r="C813" s="291" t="s">
        <v>25</v>
      </c>
      <c r="D813" s="295"/>
      <c r="E813" s="295"/>
      <c r="F813" s="295"/>
      <c r="G813" s="295"/>
      <c r="H813" s="295"/>
      <c r="I813" s="295"/>
      <c r="J813" s="295"/>
      <c r="K813" s="295"/>
      <c r="L813" s="295"/>
      <c r="M813" s="295"/>
      <c r="N813" s="295">
        <v>12</v>
      </c>
      <c r="O813" s="295"/>
      <c r="P813" s="295"/>
      <c r="Q813" s="295"/>
      <c r="R813" s="295"/>
      <c r="S813" s="295"/>
      <c r="T813" s="295"/>
      <c r="U813" s="295"/>
      <c r="V813" s="295"/>
      <c r="W813" s="295"/>
      <c r="X813" s="295"/>
      <c r="Y813" s="415"/>
      <c r="Z813" s="415"/>
      <c r="AA813" s="415"/>
      <c r="AB813" s="415"/>
      <c r="AC813" s="415"/>
      <c r="AD813" s="415"/>
      <c r="AE813" s="415"/>
      <c r="AF813" s="410"/>
      <c r="AG813" s="410"/>
      <c r="AH813" s="410"/>
      <c r="AI813" s="410"/>
      <c r="AJ813" s="410"/>
      <c r="AK813" s="410"/>
      <c r="AL813" s="410"/>
      <c r="AM813" s="296">
        <f>SUM(Y813:AL813)</f>
        <v>0</v>
      </c>
    </row>
    <row r="814" spans="1:39" outlineLevel="1">
      <c r="A814" s="532"/>
      <c r="B814" s="294" t="s">
        <v>342</v>
      </c>
      <c r="C814" s="291" t="s">
        <v>163</v>
      </c>
      <c r="D814" s="295"/>
      <c r="E814" s="295"/>
      <c r="F814" s="295"/>
      <c r="G814" s="295"/>
      <c r="H814" s="295"/>
      <c r="I814" s="295"/>
      <c r="J814" s="295"/>
      <c r="K814" s="295"/>
      <c r="L814" s="295"/>
      <c r="M814" s="295"/>
      <c r="N814" s="295">
        <f>N813</f>
        <v>12</v>
      </c>
      <c r="O814" s="295"/>
      <c r="P814" s="295"/>
      <c r="Q814" s="295"/>
      <c r="R814" s="295"/>
      <c r="S814" s="295"/>
      <c r="T814" s="295"/>
      <c r="U814" s="295"/>
      <c r="V814" s="295"/>
      <c r="W814" s="295"/>
      <c r="X814" s="295"/>
      <c r="Y814" s="411">
        <f>Y813</f>
        <v>0</v>
      </c>
      <c r="Z814" s="411">
        <f t="shared" ref="Z814" si="2455">Z813</f>
        <v>0</v>
      </c>
      <c r="AA814" s="411">
        <f t="shared" ref="AA814" si="2456">AA813</f>
        <v>0</v>
      </c>
      <c r="AB814" s="411">
        <f t="shared" ref="AB814" si="2457">AB813</f>
        <v>0</v>
      </c>
      <c r="AC814" s="411">
        <f t="shared" ref="AC814" si="2458">AC813</f>
        <v>0</v>
      </c>
      <c r="AD814" s="411">
        <f t="shared" ref="AD814" si="2459">AD813</f>
        <v>0</v>
      </c>
      <c r="AE814" s="411">
        <f t="shared" ref="AE814" si="2460">AE813</f>
        <v>0</v>
      </c>
      <c r="AF814" s="411">
        <f t="shared" ref="AF814" si="2461">AF813</f>
        <v>0</v>
      </c>
      <c r="AG814" s="411">
        <f t="shared" ref="AG814" si="2462">AG813</f>
        <v>0</v>
      </c>
      <c r="AH814" s="411">
        <f t="shared" ref="AH814" si="2463">AH813</f>
        <v>0</v>
      </c>
      <c r="AI814" s="411">
        <f t="shared" ref="AI814" si="2464">AI813</f>
        <v>0</v>
      </c>
      <c r="AJ814" s="411">
        <f t="shared" ref="AJ814" si="2465">AJ813</f>
        <v>0</v>
      </c>
      <c r="AK814" s="411">
        <f t="shared" ref="AK814" si="2466">AK813</f>
        <v>0</v>
      </c>
      <c r="AL814" s="411">
        <f t="shared" ref="AL814" si="2467">AL813</f>
        <v>0</v>
      </c>
      <c r="AM814" s="297"/>
    </row>
    <row r="815" spans="1:39" outlineLevel="1">
      <c r="A815" s="532"/>
      <c r="B815" s="315"/>
      <c r="C815" s="305"/>
      <c r="D815" s="291"/>
      <c r="E815" s="291"/>
      <c r="F815" s="291"/>
      <c r="G815" s="291"/>
      <c r="H815" s="291"/>
      <c r="I815" s="291"/>
      <c r="J815" s="291"/>
      <c r="K815" s="291"/>
      <c r="L815" s="291"/>
      <c r="M815" s="291"/>
      <c r="N815" s="468"/>
      <c r="O815" s="291"/>
      <c r="P815" s="291"/>
      <c r="Q815" s="291"/>
      <c r="R815" s="291"/>
      <c r="S815" s="291"/>
      <c r="T815" s="291"/>
      <c r="U815" s="291"/>
      <c r="V815" s="291"/>
      <c r="W815" s="291"/>
      <c r="X815" s="291"/>
      <c r="Y815" s="412"/>
      <c r="Z815" s="412"/>
      <c r="AA815" s="412"/>
      <c r="AB815" s="412"/>
      <c r="AC815" s="412"/>
      <c r="AD815" s="412"/>
      <c r="AE815" s="412"/>
      <c r="AF815" s="412"/>
      <c r="AG815" s="412"/>
      <c r="AH815" s="412"/>
      <c r="AI815" s="412"/>
      <c r="AJ815" s="412"/>
      <c r="AK815" s="412"/>
      <c r="AL815" s="412"/>
      <c r="AM815" s="306"/>
    </row>
    <row r="816" spans="1:39" s="309" customFormat="1" ht="15.75" outlineLevel="1">
      <c r="A816" s="532"/>
      <c r="B816" s="288" t="s">
        <v>490</v>
      </c>
      <c r="C816" s="291"/>
      <c r="D816" s="291"/>
      <c r="E816" s="291"/>
      <c r="F816" s="291"/>
      <c r="G816" s="291"/>
      <c r="H816" s="291"/>
      <c r="I816" s="291"/>
      <c r="J816" s="291"/>
      <c r="K816" s="291"/>
      <c r="L816" s="291"/>
      <c r="M816" s="291"/>
      <c r="N816" s="291"/>
      <c r="O816" s="291"/>
      <c r="P816" s="291"/>
      <c r="Q816" s="291"/>
      <c r="R816" s="291"/>
      <c r="S816" s="291"/>
      <c r="T816" s="291"/>
      <c r="U816" s="291"/>
      <c r="V816" s="291"/>
      <c r="W816" s="291"/>
      <c r="X816" s="291"/>
      <c r="Y816" s="412"/>
      <c r="Z816" s="412"/>
      <c r="AA816" s="412"/>
      <c r="AB816" s="412"/>
      <c r="AC816" s="412"/>
      <c r="AD816" s="412"/>
      <c r="AE816" s="416"/>
      <c r="AF816" s="416"/>
      <c r="AG816" s="416"/>
      <c r="AH816" s="416"/>
      <c r="AI816" s="416"/>
      <c r="AJ816" s="416"/>
      <c r="AK816" s="416"/>
      <c r="AL816" s="416"/>
      <c r="AM816" s="517"/>
    </row>
    <row r="817" spans="1:39" outlineLevel="1">
      <c r="A817" s="532">
        <v>15</v>
      </c>
      <c r="B817" s="294" t="s">
        <v>495</v>
      </c>
      <c r="C817" s="291" t="s">
        <v>25</v>
      </c>
      <c r="D817" s="295"/>
      <c r="E817" s="295"/>
      <c r="F817" s="295"/>
      <c r="G817" s="295"/>
      <c r="H817" s="295"/>
      <c r="I817" s="295"/>
      <c r="J817" s="295"/>
      <c r="K817" s="295"/>
      <c r="L817" s="295"/>
      <c r="M817" s="295"/>
      <c r="N817" s="295">
        <v>0</v>
      </c>
      <c r="O817" s="295"/>
      <c r="P817" s="295"/>
      <c r="Q817" s="295"/>
      <c r="R817" s="295"/>
      <c r="S817" s="295"/>
      <c r="T817" s="295"/>
      <c r="U817" s="295"/>
      <c r="V817" s="295"/>
      <c r="W817" s="295"/>
      <c r="X817" s="295"/>
      <c r="Y817" s="415"/>
      <c r="Z817" s="415"/>
      <c r="AA817" s="415"/>
      <c r="AB817" s="415"/>
      <c r="AC817" s="415"/>
      <c r="AD817" s="415"/>
      <c r="AE817" s="415"/>
      <c r="AF817" s="410"/>
      <c r="AG817" s="410"/>
      <c r="AH817" s="410"/>
      <c r="AI817" s="410"/>
      <c r="AJ817" s="410"/>
      <c r="AK817" s="410"/>
      <c r="AL817" s="410"/>
      <c r="AM817" s="296">
        <f>SUM(Y817:AL817)</f>
        <v>0</v>
      </c>
    </row>
    <row r="818" spans="1:39" outlineLevel="1">
      <c r="A818" s="532"/>
      <c r="B818" s="294" t="s">
        <v>342</v>
      </c>
      <c r="C818" s="291" t="s">
        <v>163</v>
      </c>
      <c r="D818" s="295"/>
      <c r="E818" s="295"/>
      <c r="F818" s="295"/>
      <c r="G818" s="295"/>
      <c r="H818" s="295"/>
      <c r="I818" s="295"/>
      <c r="J818" s="295"/>
      <c r="K818" s="295"/>
      <c r="L818" s="295"/>
      <c r="M818" s="295"/>
      <c r="N818" s="295">
        <f>N817</f>
        <v>0</v>
      </c>
      <c r="O818" s="295"/>
      <c r="P818" s="295"/>
      <c r="Q818" s="295"/>
      <c r="R818" s="295"/>
      <c r="S818" s="295"/>
      <c r="T818" s="295"/>
      <c r="U818" s="295"/>
      <c r="V818" s="295"/>
      <c r="W818" s="295"/>
      <c r="X818" s="295"/>
      <c r="Y818" s="411">
        <f>Y817</f>
        <v>0</v>
      </c>
      <c r="Z818" s="411">
        <f t="shared" ref="Z818:AL818" si="2468">Z817</f>
        <v>0</v>
      </c>
      <c r="AA818" s="411">
        <f t="shared" si="2468"/>
        <v>0</v>
      </c>
      <c r="AB818" s="411">
        <f t="shared" si="2468"/>
        <v>0</v>
      </c>
      <c r="AC818" s="411">
        <f t="shared" si="2468"/>
        <v>0</v>
      </c>
      <c r="AD818" s="411">
        <f t="shared" si="2468"/>
        <v>0</v>
      </c>
      <c r="AE818" s="411">
        <f t="shared" si="2468"/>
        <v>0</v>
      </c>
      <c r="AF818" s="411">
        <f t="shared" si="2468"/>
        <v>0</v>
      </c>
      <c r="AG818" s="411">
        <f t="shared" si="2468"/>
        <v>0</v>
      </c>
      <c r="AH818" s="411">
        <f t="shared" si="2468"/>
        <v>0</v>
      </c>
      <c r="AI818" s="411">
        <f t="shared" si="2468"/>
        <v>0</v>
      </c>
      <c r="AJ818" s="411">
        <f t="shared" si="2468"/>
        <v>0</v>
      </c>
      <c r="AK818" s="411">
        <f t="shared" si="2468"/>
        <v>0</v>
      </c>
      <c r="AL818" s="411">
        <f t="shared" si="2468"/>
        <v>0</v>
      </c>
      <c r="AM818" s="297"/>
    </row>
    <row r="819" spans="1:39" outlineLevel="1">
      <c r="A819" s="532"/>
      <c r="B819" s="315"/>
      <c r="C819" s="305"/>
      <c r="D819" s="291"/>
      <c r="E819" s="291"/>
      <c r="F819" s="291"/>
      <c r="G819" s="291"/>
      <c r="H819" s="291"/>
      <c r="I819" s="291"/>
      <c r="J819" s="291"/>
      <c r="K819" s="291"/>
      <c r="L819" s="291"/>
      <c r="M819" s="291"/>
      <c r="N819" s="291"/>
      <c r="O819" s="291"/>
      <c r="P819" s="291"/>
      <c r="Q819" s="291"/>
      <c r="R819" s="291"/>
      <c r="S819" s="291"/>
      <c r="T819" s="291"/>
      <c r="U819" s="291"/>
      <c r="V819" s="291"/>
      <c r="W819" s="291"/>
      <c r="X819" s="291"/>
      <c r="Y819" s="412"/>
      <c r="Z819" s="412"/>
      <c r="AA819" s="412"/>
      <c r="AB819" s="412"/>
      <c r="AC819" s="412"/>
      <c r="AD819" s="412"/>
      <c r="AE819" s="412"/>
      <c r="AF819" s="412"/>
      <c r="AG819" s="412"/>
      <c r="AH819" s="412"/>
      <c r="AI819" s="412"/>
      <c r="AJ819" s="412"/>
      <c r="AK819" s="412"/>
      <c r="AL819" s="412"/>
      <c r="AM819" s="306"/>
    </row>
    <row r="820" spans="1:39" s="283" customFormat="1" outlineLevel="1">
      <c r="A820" s="532">
        <v>16</v>
      </c>
      <c r="B820" s="324" t="s">
        <v>491</v>
      </c>
      <c r="C820" s="291" t="s">
        <v>25</v>
      </c>
      <c r="D820" s="295"/>
      <c r="E820" s="295"/>
      <c r="F820" s="295"/>
      <c r="G820" s="295"/>
      <c r="H820" s="295"/>
      <c r="I820" s="295"/>
      <c r="J820" s="295"/>
      <c r="K820" s="295"/>
      <c r="L820" s="295"/>
      <c r="M820" s="295"/>
      <c r="N820" s="295">
        <v>0</v>
      </c>
      <c r="O820" s="295"/>
      <c r="P820" s="295"/>
      <c r="Q820" s="295"/>
      <c r="R820" s="295"/>
      <c r="S820" s="295"/>
      <c r="T820" s="295"/>
      <c r="U820" s="295"/>
      <c r="V820" s="295"/>
      <c r="W820" s="295"/>
      <c r="X820" s="295"/>
      <c r="Y820" s="415"/>
      <c r="Z820" s="415"/>
      <c r="AA820" s="415"/>
      <c r="AB820" s="415"/>
      <c r="AC820" s="415"/>
      <c r="AD820" s="415"/>
      <c r="AE820" s="415"/>
      <c r="AF820" s="410"/>
      <c r="AG820" s="410"/>
      <c r="AH820" s="410"/>
      <c r="AI820" s="410"/>
      <c r="AJ820" s="410"/>
      <c r="AK820" s="410"/>
      <c r="AL820" s="410"/>
      <c r="AM820" s="296">
        <f>SUM(Y820:AL820)</f>
        <v>0</v>
      </c>
    </row>
    <row r="821" spans="1:39" s="283" customFormat="1" outlineLevel="1">
      <c r="A821" s="532"/>
      <c r="B821" s="294" t="s">
        <v>342</v>
      </c>
      <c r="C821" s="291" t="s">
        <v>163</v>
      </c>
      <c r="D821" s="295"/>
      <c r="E821" s="295"/>
      <c r="F821" s="295"/>
      <c r="G821" s="295"/>
      <c r="H821" s="295"/>
      <c r="I821" s="295"/>
      <c r="J821" s="295"/>
      <c r="K821" s="295"/>
      <c r="L821" s="295"/>
      <c r="M821" s="295"/>
      <c r="N821" s="295">
        <f>N820</f>
        <v>0</v>
      </c>
      <c r="O821" s="295"/>
      <c r="P821" s="295"/>
      <c r="Q821" s="295"/>
      <c r="R821" s="295"/>
      <c r="S821" s="295"/>
      <c r="T821" s="295"/>
      <c r="U821" s="295"/>
      <c r="V821" s="295"/>
      <c r="W821" s="295"/>
      <c r="X821" s="295"/>
      <c r="Y821" s="411">
        <f>Y820</f>
        <v>0</v>
      </c>
      <c r="Z821" s="411">
        <f t="shared" ref="Z821:AL821" si="2469">Z820</f>
        <v>0</v>
      </c>
      <c r="AA821" s="411">
        <f t="shared" si="2469"/>
        <v>0</v>
      </c>
      <c r="AB821" s="411">
        <f t="shared" si="2469"/>
        <v>0</v>
      </c>
      <c r="AC821" s="411">
        <f t="shared" si="2469"/>
        <v>0</v>
      </c>
      <c r="AD821" s="411">
        <f t="shared" si="2469"/>
        <v>0</v>
      </c>
      <c r="AE821" s="411">
        <f t="shared" si="2469"/>
        <v>0</v>
      </c>
      <c r="AF821" s="411">
        <f t="shared" si="2469"/>
        <v>0</v>
      </c>
      <c r="AG821" s="411">
        <f t="shared" si="2469"/>
        <v>0</v>
      </c>
      <c r="AH821" s="411">
        <f t="shared" si="2469"/>
        <v>0</v>
      </c>
      <c r="AI821" s="411">
        <f t="shared" si="2469"/>
        <v>0</v>
      </c>
      <c r="AJ821" s="411">
        <f t="shared" si="2469"/>
        <v>0</v>
      </c>
      <c r="AK821" s="411">
        <f t="shared" si="2469"/>
        <v>0</v>
      </c>
      <c r="AL821" s="411">
        <f t="shared" si="2469"/>
        <v>0</v>
      </c>
      <c r="AM821" s="297"/>
    </row>
    <row r="822" spans="1:39" s="283" customFormat="1" outlineLevel="1">
      <c r="A822" s="532"/>
      <c r="B822" s="324"/>
      <c r="C822" s="291"/>
      <c r="D822" s="291"/>
      <c r="E822" s="291"/>
      <c r="F822" s="291"/>
      <c r="G822" s="291"/>
      <c r="H822" s="291"/>
      <c r="I822" s="291"/>
      <c r="J822" s="291"/>
      <c r="K822" s="291"/>
      <c r="L822" s="291"/>
      <c r="M822" s="291"/>
      <c r="N822" s="291"/>
      <c r="O822" s="291"/>
      <c r="P822" s="291"/>
      <c r="Q822" s="291"/>
      <c r="R822" s="291"/>
      <c r="S822" s="291"/>
      <c r="T822" s="291"/>
      <c r="U822" s="291"/>
      <c r="V822" s="291"/>
      <c r="W822" s="291"/>
      <c r="X822" s="291"/>
      <c r="Y822" s="412"/>
      <c r="Z822" s="412"/>
      <c r="AA822" s="412"/>
      <c r="AB822" s="412"/>
      <c r="AC822" s="412"/>
      <c r="AD822" s="412"/>
      <c r="AE822" s="416"/>
      <c r="AF822" s="416"/>
      <c r="AG822" s="416"/>
      <c r="AH822" s="416"/>
      <c r="AI822" s="416"/>
      <c r="AJ822" s="416"/>
      <c r="AK822" s="416"/>
      <c r="AL822" s="416"/>
      <c r="AM822" s="313"/>
    </row>
    <row r="823" spans="1:39" ht="15.75" outlineLevel="1">
      <c r="A823" s="532"/>
      <c r="B823" s="519" t="s">
        <v>496</v>
      </c>
      <c r="C823" s="320"/>
      <c r="D823" s="290"/>
      <c r="E823" s="289"/>
      <c r="F823" s="289"/>
      <c r="G823" s="289"/>
      <c r="H823" s="289"/>
      <c r="I823" s="289"/>
      <c r="J823" s="289"/>
      <c r="K823" s="289"/>
      <c r="L823" s="289"/>
      <c r="M823" s="289"/>
      <c r="N823" s="290"/>
      <c r="O823" s="290"/>
      <c r="P823" s="289"/>
      <c r="Q823" s="289"/>
      <c r="R823" s="289"/>
      <c r="S823" s="289"/>
      <c r="T823" s="289"/>
      <c r="U823" s="289"/>
      <c r="V823" s="289"/>
      <c r="W823" s="289"/>
      <c r="X823" s="289"/>
      <c r="Y823" s="414"/>
      <c r="Z823" s="414"/>
      <c r="AA823" s="414"/>
      <c r="AB823" s="414"/>
      <c r="AC823" s="414"/>
      <c r="AD823" s="414"/>
      <c r="AE823" s="414"/>
      <c r="AF823" s="414"/>
      <c r="AG823" s="414"/>
      <c r="AH823" s="414"/>
      <c r="AI823" s="414"/>
      <c r="AJ823" s="414"/>
      <c r="AK823" s="414"/>
      <c r="AL823" s="414"/>
      <c r="AM823" s="292"/>
    </row>
    <row r="824" spans="1:39" outlineLevel="1">
      <c r="A824" s="532">
        <v>17</v>
      </c>
      <c r="B824" s="428" t="s">
        <v>112</v>
      </c>
      <c r="C824" s="291" t="s">
        <v>25</v>
      </c>
      <c r="D824" s="295"/>
      <c r="E824" s="295"/>
      <c r="F824" s="295"/>
      <c r="G824" s="295"/>
      <c r="H824" s="295"/>
      <c r="I824" s="295"/>
      <c r="J824" s="295"/>
      <c r="K824" s="295"/>
      <c r="L824" s="295"/>
      <c r="M824" s="295"/>
      <c r="N824" s="295">
        <v>12</v>
      </c>
      <c r="O824" s="295"/>
      <c r="P824" s="295"/>
      <c r="Q824" s="295"/>
      <c r="R824" s="295"/>
      <c r="S824" s="295"/>
      <c r="T824" s="295"/>
      <c r="U824" s="295"/>
      <c r="V824" s="295"/>
      <c r="W824" s="295"/>
      <c r="X824" s="295"/>
      <c r="Y824" s="426"/>
      <c r="Z824" s="410"/>
      <c r="AA824" s="410"/>
      <c r="AB824" s="410"/>
      <c r="AC824" s="410"/>
      <c r="AD824" s="410"/>
      <c r="AE824" s="410"/>
      <c r="AF824" s="415"/>
      <c r="AG824" s="415"/>
      <c r="AH824" s="415"/>
      <c r="AI824" s="415"/>
      <c r="AJ824" s="415"/>
      <c r="AK824" s="415"/>
      <c r="AL824" s="415"/>
      <c r="AM824" s="296">
        <f>SUM(Y824:AL824)</f>
        <v>0</v>
      </c>
    </row>
    <row r="825" spans="1:39" outlineLevel="1">
      <c r="A825" s="532"/>
      <c r="B825" s="294" t="s">
        <v>342</v>
      </c>
      <c r="C825" s="291" t="s">
        <v>163</v>
      </c>
      <c r="D825" s="295"/>
      <c r="E825" s="295"/>
      <c r="F825" s="295"/>
      <c r="G825" s="295"/>
      <c r="H825" s="295"/>
      <c r="I825" s="295"/>
      <c r="J825" s="295"/>
      <c r="K825" s="295"/>
      <c r="L825" s="295"/>
      <c r="M825" s="295"/>
      <c r="N825" s="295">
        <f>N824</f>
        <v>12</v>
      </c>
      <c r="O825" s="295"/>
      <c r="P825" s="295"/>
      <c r="Q825" s="295"/>
      <c r="R825" s="295"/>
      <c r="S825" s="295"/>
      <c r="T825" s="295"/>
      <c r="U825" s="295"/>
      <c r="V825" s="295"/>
      <c r="W825" s="295"/>
      <c r="X825" s="295"/>
      <c r="Y825" s="411">
        <f>Y824</f>
        <v>0</v>
      </c>
      <c r="Z825" s="411">
        <f t="shared" ref="Z825:AL825" si="2470">Z824</f>
        <v>0</v>
      </c>
      <c r="AA825" s="411">
        <f t="shared" si="2470"/>
        <v>0</v>
      </c>
      <c r="AB825" s="411">
        <f t="shared" si="2470"/>
        <v>0</v>
      </c>
      <c r="AC825" s="411">
        <f t="shared" si="2470"/>
        <v>0</v>
      </c>
      <c r="AD825" s="411">
        <f t="shared" si="2470"/>
        <v>0</v>
      </c>
      <c r="AE825" s="411">
        <f t="shared" si="2470"/>
        <v>0</v>
      </c>
      <c r="AF825" s="411">
        <f t="shared" si="2470"/>
        <v>0</v>
      </c>
      <c r="AG825" s="411">
        <f t="shared" si="2470"/>
        <v>0</v>
      </c>
      <c r="AH825" s="411">
        <f t="shared" si="2470"/>
        <v>0</v>
      </c>
      <c r="AI825" s="411">
        <f t="shared" si="2470"/>
        <v>0</v>
      </c>
      <c r="AJ825" s="411">
        <f t="shared" si="2470"/>
        <v>0</v>
      </c>
      <c r="AK825" s="411">
        <f t="shared" si="2470"/>
        <v>0</v>
      </c>
      <c r="AL825" s="411">
        <f t="shared" si="2470"/>
        <v>0</v>
      </c>
      <c r="AM825" s="306"/>
    </row>
    <row r="826" spans="1:39" outlineLevel="1">
      <c r="A826" s="532"/>
      <c r="B826" s="294"/>
      <c r="C826" s="291"/>
      <c r="D826" s="291"/>
      <c r="E826" s="291"/>
      <c r="F826" s="291"/>
      <c r="G826" s="291"/>
      <c r="H826" s="291"/>
      <c r="I826" s="291"/>
      <c r="J826" s="291"/>
      <c r="K826" s="291"/>
      <c r="L826" s="291"/>
      <c r="M826" s="291"/>
      <c r="N826" s="291"/>
      <c r="O826" s="291"/>
      <c r="P826" s="291"/>
      <c r="Q826" s="291"/>
      <c r="R826" s="291"/>
      <c r="S826" s="291"/>
      <c r="T826" s="291"/>
      <c r="U826" s="291"/>
      <c r="V826" s="291"/>
      <c r="W826" s="291"/>
      <c r="X826" s="291"/>
      <c r="Y826" s="422"/>
      <c r="Z826" s="425"/>
      <c r="AA826" s="425"/>
      <c r="AB826" s="425"/>
      <c r="AC826" s="425"/>
      <c r="AD826" s="425"/>
      <c r="AE826" s="425"/>
      <c r="AF826" s="425"/>
      <c r="AG826" s="425"/>
      <c r="AH826" s="425"/>
      <c r="AI826" s="425"/>
      <c r="AJ826" s="425"/>
      <c r="AK826" s="425"/>
      <c r="AL826" s="425"/>
      <c r="AM826" s="306"/>
    </row>
    <row r="827" spans="1:39" outlineLevel="1">
      <c r="A827" s="532">
        <v>18</v>
      </c>
      <c r="B827" s="428" t="s">
        <v>109</v>
      </c>
      <c r="C827" s="291" t="s">
        <v>25</v>
      </c>
      <c r="D827" s="295"/>
      <c r="E827" s="295"/>
      <c r="F827" s="295"/>
      <c r="G827" s="295"/>
      <c r="H827" s="295"/>
      <c r="I827" s="295"/>
      <c r="J827" s="295"/>
      <c r="K827" s="295"/>
      <c r="L827" s="295"/>
      <c r="M827" s="295"/>
      <c r="N827" s="295">
        <v>12</v>
      </c>
      <c r="O827" s="295"/>
      <c r="P827" s="295"/>
      <c r="Q827" s="295"/>
      <c r="R827" s="295"/>
      <c r="S827" s="295"/>
      <c r="T827" s="295"/>
      <c r="U827" s="295"/>
      <c r="V827" s="295"/>
      <c r="W827" s="295"/>
      <c r="X827" s="295"/>
      <c r="Y827" s="426"/>
      <c r="Z827" s="410"/>
      <c r="AA827" s="410"/>
      <c r="AB827" s="410"/>
      <c r="AC827" s="410"/>
      <c r="AD827" s="410"/>
      <c r="AE827" s="410"/>
      <c r="AF827" s="415"/>
      <c r="AG827" s="415"/>
      <c r="AH827" s="415"/>
      <c r="AI827" s="415"/>
      <c r="AJ827" s="415"/>
      <c r="AK827" s="415"/>
      <c r="AL827" s="415"/>
      <c r="AM827" s="296">
        <f>SUM(Y827:AL827)</f>
        <v>0</v>
      </c>
    </row>
    <row r="828" spans="1:39" outlineLevel="1">
      <c r="A828" s="532"/>
      <c r="B828" s="294" t="s">
        <v>342</v>
      </c>
      <c r="C828" s="291" t="s">
        <v>163</v>
      </c>
      <c r="D828" s="295"/>
      <c r="E828" s="295"/>
      <c r="F828" s="295"/>
      <c r="G828" s="295"/>
      <c r="H828" s="295"/>
      <c r="I828" s="295"/>
      <c r="J828" s="295"/>
      <c r="K828" s="295"/>
      <c r="L828" s="295"/>
      <c r="M828" s="295"/>
      <c r="N828" s="295">
        <f>N827</f>
        <v>12</v>
      </c>
      <c r="O828" s="295"/>
      <c r="P828" s="295"/>
      <c r="Q828" s="295"/>
      <c r="R828" s="295"/>
      <c r="S828" s="295"/>
      <c r="T828" s="295"/>
      <c r="U828" s="295"/>
      <c r="V828" s="295"/>
      <c r="W828" s="295"/>
      <c r="X828" s="295"/>
      <c r="Y828" s="411">
        <f>Y827</f>
        <v>0</v>
      </c>
      <c r="Z828" s="411">
        <f t="shared" ref="Z828:AL828" si="2471">Z827</f>
        <v>0</v>
      </c>
      <c r="AA828" s="411">
        <f t="shared" si="2471"/>
        <v>0</v>
      </c>
      <c r="AB828" s="411">
        <f t="shared" si="2471"/>
        <v>0</v>
      </c>
      <c r="AC828" s="411">
        <f t="shared" si="2471"/>
        <v>0</v>
      </c>
      <c r="AD828" s="411">
        <f t="shared" si="2471"/>
        <v>0</v>
      </c>
      <c r="AE828" s="411">
        <f t="shared" si="2471"/>
        <v>0</v>
      </c>
      <c r="AF828" s="411">
        <f t="shared" si="2471"/>
        <v>0</v>
      </c>
      <c r="AG828" s="411">
        <f t="shared" si="2471"/>
        <v>0</v>
      </c>
      <c r="AH828" s="411">
        <f t="shared" si="2471"/>
        <v>0</v>
      </c>
      <c r="AI828" s="411">
        <f t="shared" si="2471"/>
        <v>0</v>
      </c>
      <c r="AJ828" s="411">
        <f t="shared" si="2471"/>
        <v>0</v>
      </c>
      <c r="AK828" s="411">
        <f t="shared" si="2471"/>
        <v>0</v>
      </c>
      <c r="AL828" s="411">
        <f t="shared" si="2471"/>
        <v>0</v>
      </c>
      <c r="AM828" s="306"/>
    </row>
    <row r="829" spans="1:39" outlineLevel="1">
      <c r="A829" s="532"/>
      <c r="B829" s="322"/>
      <c r="C829" s="291"/>
      <c r="D829" s="291"/>
      <c r="E829" s="291"/>
      <c r="F829" s="291"/>
      <c r="G829" s="291"/>
      <c r="H829" s="291"/>
      <c r="I829" s="291"/>
      <c r="J829" s="291"/>
      <c r="K829" s="291"/>
      <c r="L829" s="291"/>
      <c r="M829" s="291"/>
      <c r="N829" s="291"/>
      <c r="O829" s="291"/>
      <c r="P829" s="291"/>
      <c r="Q829" s="291"/>
      <c r="R829" s="291"/>
      <c r="S829" s="291"/>
      <c r="T829" s="291"/>
      <c r="U829" s="291"/>
      <c r="V829" s="291"/>
      <c r="W829" s="291"/>
      <c r="X829" s="291"/>
      <c r="Y829" s="423"/>
      <c r="Z829" s="424"/>
      <c r="AA829" s="424"/>
      <c r="AB829" s="424"/>
      <c r="AC829" s="424"/>
      <c r="AD829" s="424"/>
      <c r="AE829" s="424"/>
      <c r="AF829" s="424"/>
      <c r="AG829" s="424"/>
      <c r="AH829" s="424"/>
      <c r="AI829" s="424"/>
      <c r="AJ829" s="424"/>
      <c r="AK829" s="424"/>
      <c r="AL829" s="424"/>
      <c r="AM829" s="297"/>
    </row>
    <row r="830" spans="1:39" outlineLevel="1">
      <c r="A830" s="532">
        <v>19</v>
      </c>
      <c r="B830" s="428" t="s">
        <v>111</v>
      </c>
      <c r="C830" s="291" t="s">
        <v>25</v>
      </c>
      <c r="D830" s="295"/>
      <c r="E830" s="295"/>
      <c r="F830" s="295"/>
      <c r="G830" s="295"/>
      <c r="H830" s="295"/>
      <c r="I830" s="295"/>
      <c r="J830" s="295"/>
      <c r="K830" s="295"/>
      <c r="L830" s="295"/>
      <c r="M830" s="295"/>
      <c r="N830" s="295">
        <v>12</v>
      </c>
      <c r="O830" s="295"/>
      <c r="P830" s="295"/>
      <c r="Q830" s="295"/>
      <c r="R830" s="295"/>
      <c r="S830" s="295"/>
      <c r="T830" s="295"/>
      <c r="U830" s="295"/>
      <c r="V830" s="295"/>
      <c r="W830" s="295"/>
      <c r="X830" s="295"/>
      <c r="Y830" s="426"/>
      <c r="Z830" s="410"/>
      <c r="AA830" s="410"/>
      <c r="AB830" s="410"/>
      <c r="AC830" s="410"/>
      <c r="AD830" s="410"/>
      <c r="AE830" s="410"/>
      <c r="AF830" s="415"/>
      <c r="AG830" s="415"/>
      <c r="AH830" s="415"/>
      <c r="AI830" s="415"/>
      <c r="AJ830" s="415"/>
      <c r="AK830" s="415"/>
      <c r="AL830" s="415"/>
      <c r="AM830" s="296">
        <f>SUM(Y830:AL830)</f>
        <v>0</v>
      </c>
    </row>
    <row r="831" spans="1:39" outlineLevel="1">
      <c r="A831" s="532"/>
      <c r="B831" s="294" t="s">
        <v>342</v>
      </c>
      <c r="C831" s="291" t="s">
        <v>163</v>
      </c>
      <c r="D831" s="295"/>
      <c r="E831" s="295"/>
      <c r="F831" s="295"/>
      <c r="G831" s="295"/>
      <c r="H831" s="295"/>
      <c r="I831" s="295"/>
      <c r="J831" s="295"/>
      <c r="K831" s="295"/>
      <c r="L831" s="295"/>
      <c r="M831" s="295"/>
      <c r="N831" s="295">
        <f>N830</f>
        <v>12</v>
      </c>
      <c r="O831" s="295"/>
      <c r="P831" s="295"/>
      <c r="Q831" s="295"/>
      <c r="R831" s="295"/>
      <c r="S831" s="295"/>
      <c r="T831" s="295"/>
      <c r="U831" s="295"/>
      <c r="V831" s="295"/>
      <c r="W831" s="295"/>
      <c r="X831" s="295"/>
      <c r="Y831" s="411">
        <f>Y830</f>
        <v>0</v>
      </c>
      <c r="Z831" s="411">
        <f t="shared" ref="Z831:AL831" si="2472">Z830</f>
        <v>0</v>
      </c>
      <c r="AA831" s="411">
        <f t="shared" si="2472"/>
        <v>0</v>
      </c>
      <c r="AB831" s="411">
        <f t="shared" si="2472"/>
        <v>0</v>
      </c>
      <c r="AC831" s="411">
        <f t="shared" si="2472"/>
        <v>0</v>
      </c>
      <c r="AD831" s="411">
        <f t="shared" si="2472"/>
        <v>0</v>
      </c>
      <c r="AE831" s="411">
        <f t="shared" si="2472"/>
        <v>0</v>
      </c>
      <c r="AF831" s="411">
        <f t="shared" si="2472"/>
        <v>0</v>
      </c>
      <c r="AG831" s="411">
        <f t="shared" si="2472"/>
        <v>0</v>
      </c>
      <c r="AH831" s="411">
        <f t="shared" si="2472"/>
        <v>0</v>
      </c>
      <c r="AI831" s="411">
        <f t="shared" si="2472"/>
        <v>0</v>
      </c>
      <c r="AJ831" s="411">
        <f t="shared" si="2472"/>
        <v>0</v>
      </c>
      <c r="AK831" s="411">
        <f t="shared" si="2472"/>
        <v>0</v>
      </c>
      <c r="AL831" s="411">
        <f t="shared" si="2472"/>
        <v>0</v>
      </c>
      <c r="AM831" s="297"/>
    </row>
    <row r="832" spans="1:39" outlineLevel="1">
      <c r="A832" s="532"/>
      <c r="B832" s="322"/>
      <c r="C832" s="291"/>
      <c r="D832" s="291"/>
      <c r="E832" s="291"/>
      <c r="F832" s="291"/>
      <c r="G832" s="291"/>
      <c r="H832" s="291"/>
      <c r="I832" s="291"/>
      <c r="J832" s="291"/>
      <c r="K832" s="291"/>
      <c r="L832" s="291"/>
      <c r="M832" s="291"/>
      <c r="N832" s="291"/>
      <c r="O832" s="291"/>
      <c r="P832" s="291"/>
      <c r="Q832" s="291"/>
      <c r="R832" s="291"/>
      <c r="S832" s="291"/>
      <c r="T832" s="291"/>
      <c r="U832" s="291"/>
      <c r="V832" s="291"/>
      <c r="W832" s="291"/>
      <c r="X832" s="291"/>
      <c r="Y832" s="412"/>
      <c r="Z832" s="412"/>
      <c r="AA832" s="412"/>
      <c r="AB832" s="412"/>
      <c r="AC832" s="412"/>
      <c r="AD832" s="412"/>
      <c r="AE832" s="412"/>
      <c r="AF832" s="412"/>
      <c r="AG832" s="412"/>
      <c r="AH832" s="412"/>
      <c r="AI832" s="412"/>
      <c r="AJ832" s="412"/>
      <c r="AK832" s="412"/>
      <c r="AL832" s="412"/>
      <c r="AM832" s="306"/>
    </row>
    <row r="833" spans="1:39" outlineLevel="1">
      <c r="A833" s="532">
        <v>20</v>
      </c>
      <c r="B833" s="428" t="s">
        <v>110</v>
      </c>
      <c r="C833" s="291" t="s">
        <v>25</v>
      </c>
      <c r="D833" s="295"/>
      <c r="E833" s="295"/>
      <c r="F833" s="295"/>
      <c r="G833" s="295"/>
      <c r="H833" s="295"/>
      <c r="I833" s="295"/>
      <c r="J833" s="295"/>
      <c r="K833" s="295"/>
      <c r="L833" s="295"/>
      <c r="M833" s="295"/>
      <c r="N833" s="295">
        <v>12</v>
      </c>
      <c r="O833" s="295"/>
      <c r="P833" s="295"/>
      <c r="Q833" s="295"/>
      <c r="R833" s="295"/>
      <c r="S833" s="295"/>
      <c r="T833" s="295"/>
      <c r="U833" s="295"/>
      <c r="V833" s="295"/>
      <c r="W833" s="295"/>
      <c r="X833" s="295"/>
      <c r="Y833" s="426"/>
      <c r="Z833" s="410"/>
      <c r="AA833" s="410"/>
      <c r="AB833" s="410"/>
      <c r="AC833" s="410"/>
      <c r="AD833" s="410"/>
      <c r="AE833" s="410"/>
      <c r="AF833" s="415"/>
      <c r="AG833" s="415"/>
      <c r="AH833" s="415"/>
      <c r="AI833" s="415"/>
      <c r="AJ833" s="415"/>
      <c r="AK833" s="415"/>
      <c r="AL833" s="415"/>
      <c r="AM833" s="296">
        <f>SUM(Y833:AL833)</f>
        <v>0</v>
      </c>
    </row>
    <row r="834" spans="1:39" outlineLevel="1">
      <c r="A834" s="532"/>
      <c r="B834" s="294" t="s">
        <v>342</v>
      </c>
      <c r="C834" s="291" t="s">
        <v>163</v>
      </c>
      <c r="D834" s="295"/>
      <c r="E834" s="295"/>
      <c r="F834" s="295"/>
      <c r="G834" s="295"/>
      <c r="H834" s="295"/>
      <c r="I834" s="295"/>
      <c r="J834" s="295"/>
      <c r="K834" s="295"/>
      <c r="L834" s="295"/>
      <c r="M834" s="295"/>
      <c r="N834" s="295">
        <f>N833</f>
        <v>12</v>
      </c>
      <c r="O834" s="295"/>
      <c r="P834" s="295"/>
      <c r="Q834" s="295"/>
      <c r="R834" s="295"/>
      <c r="S834" s="295"/>
      <c r="T834" s="295"/>
      <c r="U834" s="295"/>
      <c r="V834" s="295"/>
      <c r="W834" s="295"/>
      <c r="X834" s="295"/>
      <c r="Y834" s="411">
        <f>Y833</f>
        <v>0</v>
      </c>
      <c r="Z834" s="411">
        <f t="shared" ref="Z834:AL834" si="2473">Z833</f>
        <v>0</v>
      </c>
      <c r="AA834" s="411">
        <f t="shared" si="2473"/>
        <v>0</v>
      </c>
      <c r="AB834" s="411">
        <f t="shared" si="2473"/>
        <v>0</v>
      </c>
      <c r="AC834" s="411">
        <f t="shared" si="2473"/>
        <v>0</v>
      </c>
      <c r="AD834" s="411">
        <f t="shared" si="2473"/>
        <v>0</v>
      </c>
      <c r="AE834" s="411">
        <f t="shared" si="2473"/>
        <v>0</v>
      </c>
      <c r="AF834" s="411">
        <f t="shared" si="2473"/>
        <v>0</v>
      </c>
      <c r="AG834" s="411">
        <f t="shared" si="2473"/>
        <v>0</v>
      </c>
      <c r="AH834" s="411">
        <f t="shared" si="2473"/>
        <v>0</v>
      </c>
      <c r="AI834" s="411">
        <f t="shared" si="2473"/>
        <v>0</v>
      </c>
      <c r="AJ834" s="411">
        <f t="shared" si="2473"/>
        <v>0</v>
      </c>
      <c r="AK834" s="411">
        <f t="shared" si="2473"/>
        <v>0</v>
      </c>
      <c r="AL834" s="411">
        <f t="shared" si="2473"/>
        <v>0</v>
      </c>
      <c r="AM834" s="306"/>
    </row>
    <row r="835" spans="1:39" ht="15.75" outlineLevel="1">
      <c r="A835" s="532"/>
      <c r="B835" s="323"/>
      <c r="C835" s="300"/>
      <c r="D835" s="291"/>
      <c r="E835" s="291"/>
      <c r="F835" s="291"/>
      <c r="G835" s="291"/>
      <c r="H835" s="291"/>
      <c r="I835" s="291"/>
      <c r="J835" s="291"/>
      <c r="K835" s="291"/>
      <c r="L835" s="291"/>
      <c r="M835" s="291"/>
      <c r="N835" s="300"/>
      <c r="O835" s="291"/>
      <c r="P835" s="291"/>
      <c r="Q835" s="291"/>
      <c r="R835" s="291"/>
      <c r="S835" s="291"/>
      <c r="T835" s="291"/>
      <c r="U835" s="291"/>
      <c r="V835" s="291"/>
      <c r="W835" s="291"/>
      <c r="X835" s="291"/>
      <c r="Y835" s="412"/>
      <c r="Z835" s="412"/>
      <c r="AA835" s="412"/>
      <c r="AB835" s="412"/>
      <c r="AC835" s="412"/>
      <c r="AD835" s="412"/>
      <c r="AE835" s="412"/>
      <c r="AF835" s="412"/>
      <c r="AG835" s="412"/>
      <c r="AH835" s="412"/>
      <c r="AI835" s="412"/>
      <c r="AJ835" s="412"/>
      <c r="AK835" s="412"/>
      <c r="AL835" s="412"/>
      <c r="AM835" s="306"/>
    </row>
    <row r="836" spans="1:39" ht="15.75" outlineLevel="1">
      <c r="A836" s="532"/>
      <c r="B836" s="518" t="s">
        <v>503</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75" outlineLevel="1">
      <c r="A837" s="532"/>
      <c r="B837" s="504" t="s">
        <v>499</v>
      </c>
      <c r="C837" s="291"/>
      <c r="D837" s="291"/>
      <c r="E837" s="291"/>
      <c r="F837" s="291"/>
      <c r="G837" s="291"/>
      <c r="H837" s="291"/>
      <c r="I837" s="291"/>
      <c r="J837" s="291"/>
      <c r="K837" s="291"/>
      <c r="L837" s="291"/>
      <c r="M837" s="291"/>
      <c r="N837" s="291"/>
      <c r="O837" s="291"/>
      <c r="P837" s="291"/>
      <c r="Q837" s="291"/>
      <c r="R837" s="291"/>
      <c r="S837" s="291"/>
      <c r="T837" s="291"/>
      <c r="U837" s="291"/>
      <c r="V837" s="291"/>
      <c r="W837" s="291"/>
      <c r="X837" s="291"/>
      <c r="Y837" s="422"/>
      <c r="Z837" s="425"/>
      <c r="AA837" s="425"/>
      <c r="AB837" s="425"/>
      <c r="AC837" s="425"/>
      <c r="AD837" s="425"/>
      <c r="AE837" s="425"/>
      <c r="AF837" s="425"/>
      <c r="AG837" s="425"/>
      <c r="AH837" s="425"/>
      <c r="AI837" s="425"/>
      <c r="AJ837" s="425"/>
      <c r="AK837" s="425"/>
      <c r="AL837" s="425"/>
      <c r="AM837" s="306"/>
    </row>
    <row r="838" spans="1:39" outlineLevel="1">
      <c r="A838" s="532">
        <v>21</v>
      </c>
      <c r="B838" s="428" t="s">
        <v>113</v>
      </c>
      <c r="C838" s="291" t="s">
        <v>25</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5"/>
      <c r="Z838" s="415"/>
      <c r="AA838" s="415"/>
      <c r="AB838" s="415"/>
      <c r="AC838" s="415"/>
      <c r="AD838" s="415"/>
      <c r="AE838" s="415"/>
      <c r="AF838" s="410"/>
      <c r="AG838" s="410"/>
      <c r="AH838" s="410"/>
      <c r="AI838" s="410"/>
      <c r="AJ838" s="410"/>
      <c r="AK838" s="410"/>
      <c r="AL838" s="410"/>
      <c r="AM838" s="296">
        <f>SUM(Y838:AL838)</f>
        <v>0</v>
      </c>
    </row>
    <row r="839" spans="1:39" outlineLevel="1">
      <c r="A839" s="532"/>
      <c r="B839" s="294" t="s">
        <v>342</v>
      </c>
      <c r="C839" s="291" t="s">
        <v>163</v>
      </c>
      <c r="D839" s="295"/>
      <c r="E839" s="295"/>
      <c r="F839" s="295"/>
      <c r="G839" s="295"/>
      <c r="H839" s="295"/>
      <c r="I839" s="295"/>
      <c r="J839" s="295"/>
      <c r="K839" s="295"/>
      <c r="L839" s="295"/>
      <c r="M839" s="295"/>
      <c r="N839" s="291"/>
      <c r="O839" s="295"/>
      <c r="P839" s="295"/>
      <c r="Q839" s="295"/>
      <c r="R839" s="295"/>
      <c r="S839" s="295"/>
      <c r="T839" s="295"/>
      <c r="U839" s="295"/>
      <c r="V839" s="295"/>
      <c r="W839" s="295"/>
      <c r="X839" s="295"/>
      <c r="Y839" s="411">
        <f>Y838</f>
        <v>0</v>
      </c>
      <c r="Z839" s="411">
        <f t="shared" ref="Z839" si="2474">Z838</f>
        <v>0</v>
      </c>
      <c r="AA839" s="411">
        <f t="shared" ref="AA839" si="2475">AA838</f>
        <v>0</v>
      </c>
      <c r="AB839" s="411">
        <f t="shared" ref="AB839" si="2476">AB838</f>
        <v>0</v>
      </c>
      <c r="AC839" s="411">
        <f t="shared" ref="AC839" si="2477">AC838</f>
        <v>0</v>
      </c>
      <c r="AD839" s="411">
        <f t="shared" ref="AD839" si="2478">AD838</f>
        <v>0</v>
      </c>
      <c r="AE839" s="411">
        <f t="shared" ref="AE839" si="2479">AE838</f>
        <v>0</v>
      </c>
      <c r="AF839" s="411">
        <f t="shared" ref="AF839" si="2480">AF838</f>
        <v>0</v>
      </c>
      <c r="AG839" s="411">
        <f t="shared" ref="AG839" si="2481">AG838</f>
        <v>0</v>
      </c>
      <c r="AH839" s="411">
        <f t="shared" ref="AH839" si="2482">AH838</f>
        <v>0</v>
      </c>
      <c r="AI839" s="411">
        <f t="shared" ref="AI839" si="2483">AI838</f>
        <v>0</v>
      </c>
      <c r="AJ839" s="411">
        <f t="shared" ref="AJ839" si="2484">AJ838</f>
        <v>0</v>
      </c>
      <c r="AK839" s="411">
        <f t="shared" ref="AK839" si="2485">AK838</f>
        <v>0</v>
      </c>
      <c r="AL839" s="411">
        <f t="shared" ref="AL839" si="2486">AL838</f>
        <v>0</v>
      </c>
      <c r="AM839" s="306"/>
    </row>
    <row r="840" spans="1:39" outlineLevel="1">
      <c r="A840" s="532"/>
      <c r="B840" s="294"/>
      <c r="C840" s="291"/>
      <c r="D840" s="291"/>
      <c r="E840" s="291"/>
      <c r="F840" s="291"/>
      <c r="G840" s="291"/>
      <c r="H840" s="291"/>
      <c r="I840" s="291"/>
      <c r="J840" s="291"/>
      <c r="K840" s="291"/>
      <c r="L840" s="291"/>
      <c r="M840" s="291"/>
      <c r="N840" s="291"/>
      <c r="O840" s="291"/>
      <c r="P840" s="291"/>
      <c r="Q840" s="291"/>
      <c r="R840" s="291"/>
      <c r="S840" s="291"/>
      <c r="T840" s="291"/>
      <c r="U840" s="291"/>
      <c r="V840" s="291"/>
      <c r="W840" s="291"/>
      <c r="X840" s="291"/>
      <c r="Y840" s="422"/>
      <c r="Z840" s="425"/>
      <c r="AA840" s="425"/>
      <c r="AB840" s="425"/>
      <c r="AC840" s="425"/>
      <c r="AD840" s="425"/>
      <c r="AE840" s="425"/>
      <c r="AF840" s="425"/>
      <c r="AG840" s="425"/>
      <c r="AH840" s="425"/>
      <c r="AI840" s="425"/>
      <c r="AJ840" s="425"/>
      <c r="AK840" s="425"/>
      <c r="AL840" s="425"/>
      <c r="AM840" s="306"/>
    </row>
    <row r="841" spans="1:39" ht="30" outlineLevel="1">
      <c r="A841" s="532">
        <v>22</v>
      </c>
      <c r="B841" s="428" t="s">
        <v>114</v>
      </c>
      <c r="C841" s="291" t="s">
        <v>779</v>
      </c>
      <c r="D841" s="295">
        <f>'7.  Persistence Report'!AY146</f>
        <v>1260</v>
      </c>
      <c r="E841" s="295">
        <f>'7.  Persistence Report'!AZ146</f>
        <v>1260</v>
      </c>
      <c r="F841" s="295">
        <f>'7.  Persistence Report'!BA146</f>
        <v>1260</v>
      </c>
      <c r="G841" s="295">
        <f>'7.  Persistence Report'!BB146</f>
        <v>1260</v>
      </c>
      <c r="H841" s="295"/>
      <c r="I841" s="295"/>
      <c r="J841" s="295"/>
      <c r="K841" s="295"/>
      <c r="L841" s="295"/>
      <c r="M841" s="295"/>
      <c r="N841" s="291"/>
      <c r="O841" s="295"/>
      <c r="P841" s="295"/>
      <c r="Q841" s="295"/>
      <c r="R841" s="295"/>
      <c r="S841" s="295"/>
      <c r="T841" s="295"/>
      <c r="U841" s="295"/>
      <c r="V841" s="295"/>
      <c r="W841" s="295"/>
      <c r="X841" s="295"/>
      <c r="Y841" s="410">
        <v>1</v>
      </c>
      <c r="Z841" s="415"/>
      <c r="AA841" s="415"/>
      <c r="AB841" s="415"/>
      <c r="AC841" s="415"/>
      <c r="AD841" s="415"/>
      <c r="AE841" s="415"/>
      <c r="AF841" s="410"/>
      <c r="AG841" s="410"/>
      <c r="AH841" s="410"/>
      <c r="AI841" s="410"/>
      <c r="AJ841" s="410"/>
      <c r="AK841" s="410"/>
      <c r="AL841" s="410"/>
      <c r="AM841" s="296">
        <f>SUM(Y841:AL841)</f>
        <v>1</v>
      </c>
    </row>
    <row r="842" spans="1:39" outlineLevel="1">
      <c r="A842" s="532"/>
      <c r="B842" s="294" t="s">
        <v>342</v>
      </c>
      <c r="C842" s="291" t="s">
        <v>163</v>
      </c>
      <c r="D842" s="295"/>
      <c r="E842" s="295"/>
      <c r="F842" s="295"/>
      <c r="G842" s="295"/>
      <c r="H842" s="295"/>
      <c r="I842" s="295"/>
      <c r="J842" s="295"/>
      <c r="K842" s="295"/>
      <c r="L842" s="295"/>
      <c r="M842" s="295"/>
      <c r="N842" s="291"/>
      <c r="O842" s="295"/>
      <c r="P842" s="295"/>
      <c r="Q842" s="295"/>
      <c r="R842" s="295"/>
      <c r="S842" s="295"/>
      <c r="T842" s="295"/>
      <c r="U842" s="295"/>
      <c r="V842" s="295"/>
      <c r="W842" s="295"/>
      <c r="X842" s="295"/>
      <c r="Y842" s="411">
        <f>Y841</f>
        <v>1</v>
      </c>
      <c r="Z842" s="411">
        <f t="shared" ref="Z842" si="2487">Z841</f>
        <v>0</v>
      </c>
      <c r="AA842" s="411">
        <f t="shared" ref="AA842" si="2488">AA841</f>
        <v>0</v>
      </c>
      <c r="AB842" s="411">
        <f t="shared" ref="AB842" si="2489">AB841</f>
        <v>0</v>
      </c>
      <c r="AC842" s="411">
        <f t="shared" ref="AC842" si="2490">AC841</f>
        <v>0</v>
      </c>
      <c r="AD842" s="411">
        <f t="shared" ref="AD842" si="2491">AD841</f>
        <v>0</v>
      </c>
      <c r="AE842" s="411">
        <f t="shared" ref="AE842" si="2492">AE841</f>
        <v>0</v>
      </c>
      <c r="AF842" s="411">
        <f t="shared" ref="AF842" si="2493">AF841</f>
        <v>0</v>
      </c>
      <c r="AG842" s="411">
        <f t="shared" ref="AG842" si="2494">AG841</f>
        <v>0</v>
      </c>
      <c r="AH842" s="411">
        <f t="shared" ref="AH842" si="2495">AH841</f>
        <v>0</v>
      </c>
      <c r="AI842" s="411">
        <f t="shared" ref="AI842" si="2496">AI841</f>
        <v>0</v>
      </c>
      <c r="AJ842" s="411">
        <f t="shared" ref="AJ842" si="2497">AJ841</f>
        <v>0</v>
      </c>
      <c r="AK842" s="411">
        <f t="shared" ref="AK842" si="2498">AK841</f>
        <v>0</v>
      </c>
      <c r="AL842" s="411">
        <f t="shared" ref="AL842" si="2499">AL841</f>
        <v>0</v>
      </c>
      <c r="AM842" s="306"/>
    </row>
    <row r="843" spans="1:39" outlineLevel="1">
      <c r="A843" s="532"/>
      <c r="B843" s="294"/>
      <c r="C843" s="291"/>
      <c r="D843" s="291"/>
      <c r="E843" s="291"/>
      <c r="F843" s="291"/>
      <c r="G843" s="291"/>
      <c r="H843" s="291"/>
      <c r="I843" s="291"/>
      <c r="J843" s="291"/>
      <c r="K843" s="291"/>
      <c r="L843" s="291"/>
      <c r="M843" s="291"/>
      <c r="N843" s="291"/>
      <c r="O843" s="291"/>
      <c r="P843" s="291"/>
      <c r="Q843" s="291"/>
      <c r="R843" s="291"/>
      <c r="S843" s="291"/>
      <c r="T843" s="291"/>
      <c r="U843" s="291"/>
      <c r="V843" s="291"/>
      <c r="W843" s="291"/>
      <c r="X843" s="291"/>
      <c r="Y843" s="422"/>
      <c r="Z843" s="425"/>
      <c r="AA843" s="425"/>
      <c r="AB843" s="425"/>
      <c r="AC843" s="425"/>
      <c r="AD843" s="425"/>
      <c r="AE843" s="425"/>
      <c r="AF843" s="425"/>
      <c r="AG843" s="425"/>
      <c r="AH843" s="425"/>
      <c r="AI843" s="425"/>
      <c r="AJ843" s="425"/>
      <c r="AK843" s="425"/>
      <c r="AL843" s="425"/>
      <c r="AM843" s="306"/>
    </row>
    <row r="844" spans="1:39" ht="30" outlineLevel="1">
      <c r="A844" s="532">
        <v>23</v>
      </c>
      <c r="B844" s="428" t="s">
        <v>115</v>
      </c>
      <c r="C844" s="291" t="s">
        <v>779</v>
      </c>
      <c r="D844" s="295">
        <f>'7.  Persistence Report'!AY147</f>
        <v>19916.304449757758</v>
      </c>
      <c r="E844" s="295">
        <f>'7.  Persistence Report'!AZ147</f>
        <v>19916.304449757758</v>
      </c>
      <c r="F844" s="295">
        <f>'7.  Persistence Report'!BA147</f>
        <v>19916.304449757758</v>
      </c>
      <c r="G844" s="295">
        <f>'7.  Persistence Report'!BB147</f>
        <v>19916.304449757758</v>
      </c>
      <c r="H844" s="295"/>
      <c r="I844" s="295"/>
      <c r="J844" s="295"/>
      <c r="K844" s="295"/>
      <c r="L844" s="295"/>
      <c r="M844" s="295"/>
      <c r="N844" s="291"/>
      <c r="O844" s="295"/>
      <c r="P844" s="295"/>
      <c r="Q844" s="295"/>
      <c r="R844" s="295"/>
      <c r="S844" s="295"/>
      <c r="T844" s="295"/>
      <c r="U844" s="295"/>
      <c r="V844" s="295"/>
      <c r="W844" s="295"/>
      <c r="X844" s="295"/>
      <c r="Y844" s="410">
        <v>1</v>
      </c>
      <c r="Z844" s="415"/>
      <c r="AA844" s="415"/>
      <c r="AB844" s="415"/>
      <c r="AC844" s="415"/>
      <c r="AD844" s="415"/>
      <c r="AE844" s="415"/>
      <c r="AF844" s="410"/>
      <c r="AG844" s="410"/>
      <c r="AH844" s="410"/>
      <c r="AI844" s="410"/>
      <c r="AJ844" s="410"/>
      <c r="AK844" s="410"/>
      <c r="AL844" s="410"/>
      <c r="AM844" s="296">
        <f>SUM(Y844:AL844)</f>
        <v>1</v>
      </c>
    </row>
    <row r="845" spans="1:39" outlineLevel="1">
      <c r="A845" s="532"/>
      <c r="B845" s="294" t="s">
        <v>342</v>
      </c>
      <c r="C845" s="291" t="s">
        <v>163</v>
      </c>
      <c r="D845" s="295"/>
      <c r="E845" s="295"/>
      <c r="F845" s="295"/>
      <c r="G845" s="295"/>
      <c r="H845" s="295"/>
      <c r="I845" s="295"/>
      <c r="J845" s="295"/>
      <c r="K845" s="295"/>
      <c r="L845" s="295"/>
      <c r="M845" s="295"/>
      <c r="N845" s="291"/>
      <c r="O845" s="295"/>
      <c r="P845" s="295"/>
      <c r="Q845" s="295"/>
      <c r="R845" s="295"/>
      <c r="S845" s="295"/>
      <c r="T845" s="295"/>
      <c r="U845" s="295"/>
      <c r="V845" s="295"/>
      <c r="W845" s="295"/>
      <c r="X845" s="295"/>
      <c r="Y845" s="411">
        <f>Y844</f>
        <v>1</v>
      </c>
      <c r="Z845" s="411">
        <f t="shared" ref="Z845" si="2500">Z844</f>
        <v>0</v>
      </c>
      <c r="AA845" s="411">
        <f t="shared" ref="AA845" si="2501">AA844</f>
        <v>0</v>
      </c>
      <c r="AB845" s="411">
        <f t="shared" ref="AB845" si="2502">AB844</f>
        <v>0</v>
      </c>
      <c r="AC845" s="411">
        <f t="shared" ref="AC845" si="2503">AC844</f>
        <v>0</v>
      </c>
      <c r="AD845" s="411">
        <f t="shared" ref="AD845" si="2504">AD844</f>
        <v>0</v>
      </c>
      <c r="AE845" s="411">
        <f t="shared" ref="AE845" si="2505">AE844</f>
        <v>0</v>
      </c>
      <c r="AF845" s="411">
        <f t="shared" ref="AF845" si="2506">AF844</f>
        <v>0</v>
      </c>
      <c r="AG845" s="411">
        <f t="shared" ref="AG845" si="2507">AG844</f>
        <v>0</v>
      </c>
      <c r="AH845" s="411">
        <f t="shared" ref="AH845" si="2508">AH844</f>
        <v>0</v>
      </c>
      <c r="AI845" s="411">
        <f t="shared" ref="AI845" si="2509">AI844</f>
        <v>0</v>
      </c>
      <c r="AJ845" s="411">
        <f t="shared" ref="AJ845" si="2510">AJ844</f>
        <v>0</v>
      </c>
      <c r="AK845" s="411">
        <f t="shared" ref="AK845" si="2511">AK844</f>
        <v>0</v>
      </c>
      <c r="AL845" s="411">
        <f t="shared" ref="AL845" si="2512">AL844</f>
        <v>0</v>
      </c>
      <c r="AM845" s="306"/>
    </row>
    <row r="846" spans="1:39" outlineLevel="1">
      <c r="A846" s="532"/>
      <c r="B846" s="430"/>
      <c r="C846" s="291"/>
      <c r="D846" s="291"/>
      <c r="E846" s="291"/>
      <c r="F846" s="291"/>
      <c r="G846" s="291"/>
      <c r="H846" s="291"/>
      <c r="I846" s="291"/>
      <c r="J846" s="291"/>
      <c r="K846" s="291"/>
      <c r="L846" s="291"/>
      <c r="M846" s="291"/>
      <c r="N846" s="291"/>
      <c r="O846" s="291"/>
      <c r="P846" s="291"/>
      <c r="Q846" s="291"/>
      <c r="R846" s="291"/>
      <c r="S846" s="291"/>
      <c r="T846" s="291"/>
      <c r="U846" s="291"/>
      <c r="V846" s="291"/>
      <c r="W846" s="291"/>
      <c r="X846" s="291"/>
      <c r="Y846" s="422"/>
      <c r="Z846" s="425"/>
      <c r="AA846" s="425"/>
      <c r="AB846" s="425"/>
      <c r="AC846" s="425"/>
      <c r="AD846" s="425"/>
      <c r="AE846" s="425"/>
      <c r="AF846" s="425"/>
      <c r="AG846" s="425"/>
      <c r="AH846" s="425"/>
      <c r="AI846" s="425"/>
      <c r="AJ846" s="425"/>
      <c r="AK846" s="425"/>
      <c r="AL846" s="425"/>
      <c r="AM846" s="306"/>
    </row>
    <row r="847" spans="1:39" ht="30" outlineLevel="1">
      <c r="A847" s="532">
        <v>24</v>
      </c>
      <c r="B847" s="428" t="s">
        <v>116</v>
      </c>
      <c r="C847" s="291" t="s">
        <v>25</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5"/>
      <c r="Z847" s="415"/>
      <c r="AA847" s="415"/>
      <c r="AB847" s="415"/>
      <c r="AC847" s="415"/>
      <c r="AD847" s="415"/>
      <c r="AE847" s="415"/>
      <c r="AF847" s="410"/>
      <c r="AG847" s="410"/>
      <c r="AH847" s="410"/>
      <c r="AI847" s="410"/>
      <c r="AJ847" s="410"/>
      <c r="AK847" s="410"/>
      <c r="AL847" s="410"/>
      <c r="AM847" s="296">
        <f>SUM(Y847:AL847)</f>
        <v>0</v>
      </c>
    </row>
    <row r="848" spans="1:39" outlineLevel="1">
      <c r="A848" s="532"/>
      <c r="B848" s="294" t="s">
        <v>342</v>
      </c>
      <c r="C848" s="291" t="s">
        <v>163</v>
      </c>
      <c r="D848" s="295"/>
      <c r="E848" s="295"/>
      <c r="F848" s="295"/>
      <c r="G848" s="295"/>
      <c r="H848" s="295"/>
      <c r="I848" s="295"/>
      <c r="J848" s="295"/>
      <c r="K848" s="295"/>
      <c r="L848" s="295"/>
      <c r="M848" s="295"/>
      <c r="N848" s="291"/>
      <c r="O848" s="295"/>
      <c r="P848" s="295"/>
      <c r="Q848" s="295"/>
      <c r="R848" s="295"/>
      <c r="S848" s="295"/>
      <c r="T848" s="295"/>
      <c r="U848" s="295"/>
      <c r="V848" s="295"/>
      <c r="W848" s="295"/>
      <c r="X848" s="295"/>
      <c r="Y848" s="411">
        <f>Y847</f>
        <v>0</v>
      </c>
      <c r="Z848" s="411">
        <f t="shared" ref="Z848" si="2513">Z847</f>
        <v>0</v>
      </c>
      <c r="AA848" s="411">
        <f t="shared" ref="AA848" si="2514">AA847</f>
        <v>0</v>
      </c>
      <c r="AB848" s="411">
        <f t="shared" ref="AB848" si="2515">AB847</f>
        <v>0</v>
      </c>
      <c r="AC848" s="411">
        <f t="shared" ref="AC848" si="2516">AC847</f>
        <v>0</v>
      </c>
      <c r="AD848" s="411">
        <f t="shared" ref="AD848" si="2517">AD847</f>
        <v>0</v>
      </c>
      <c r="AE848" s="411">
        <f t="shared" ref="AE848" si="2518">AE847</f>
        <v>0</v>
      </c>
      <c r="AF848" s="411">
        <f t="shared" ref="AF848" si="2519">AF847</f>
        <v>0</v>
      </c>
      <c r="AG848" s="411">
        <f t="shared" ref="AG848" si="2520">AG847</f>
        <v>0</v>
      </c>
      <c r="AH848" s="411">
        <f t="shared" ref="AH848" si="2521">AH847</f>
        <v>0</v>
      </c>
      <c r="AI848" s="411">
        <f t="shared" ref="AI848" si="2522">AI847</f>
        <v>0</v>
      </c>
      <c r="AJ848" s="411">
        <f t="shared" ref="AJ848" si="2523">AJ847</f>
        <v>0</v>
      </c>
      <c r="AK848" s="411">
        <f t="shared" ref="AK848" si="2524">AK847</f>
        <v>0</v>
      </c>
      <c r="AL848" s="411">
        <f t="shared" ref="AL848" si="2525">AL847</f>
        <v>0</v>
      </c>
      <c r="AM848" s="306"/>
    </row>
    <row r="849" spans="1:39" outlineLevel="1">
      <c r="A849" s="532"/>
      <c r="B849" s="294"/>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75" outlineLevel="1">
      <c r="A850" s="532"/>
      <c r="B850" s="288" t="s">
        <v>500</v>
      </c>
      <c r="C850" s="291"/>
      <c r="D850" s="291"/>
      <c r="E850" s="291"/>
      <c r="F850" s="291"/>
      <c r="G850" s="291"/>
      <c r="H850" s="291"/>
      <c r="I850" s="291"/>
      <c r="J850" s="291"/>
      <c r="K850" s="291"/>
      <c r="L850" s="291"/>
      <c r="M850" s="291"/>
      <c r="N850" s="291"/>
      <c r="O850" s="291"/>
      <c r="P850" s="291"/>
      <c r="Q850" s="291"/>
      <c r="R850" s="291"/>
      <c r="S850" s="291"/>
      <c r="T850" s="291"/>
      <c r="U850" s="291"/>
      <c r="V850" s="291"/>
      <c r="W850" s="291"/>
      <c r="X850" s="291"/>
      <c r="Y850" s="412"/>
      <c r="Z850" s="425"/>
      <c r="AA850" s="425"/>
      <c r="AB850" s="425"/>
      <c r="AC850" s="425"/>
      <c r="AD850" s="425"/>
      <c r="AE850" s="425"/>
      <c r="AF850" s="425"/>
      <c r="AG850" s="425"/>
      <c r="AH850" s="425"/>
      <c r="AI850" s="425"/>
      <c r="AJ850" s="425"/>
      <c r="AK850" s="425"/>
      <c r="AL850" s="425"/>
      <c r="AM850" s="306"/>
    </row>
    <row r="851" spans="1:39" outlineLevel="1">
      <c r="A851" s="532">
        <v>25</v>
      </c>
      <c r="B851" s="428" t="s">
        <v>117</v>
      </c>
      <c r="C851" s="291" t="s">
        <v>25</v>
      </c>
      <c r="D851" s="295"/>
      <c r="E851" s="295"/>
      <c r="F851" s="295"/>
      <c r="G851" s="295"/>
      <c r="H851" s="295"/>
      <c r="I851" s="295"/>
      <c r="J851" s="295"/>
      <c r="K851" s="295"/>
      <c r="L851" s="295"/>
      <c r="M851" s="295"/>
      <c r="N851" s="295">
        <v>12</v>
      </c>
      <c r="O851" s="295"/>
      <c r="P851" s="295"/>
      <c r="Q851" s="295"/>
      <c r="R851" s="295"/>
      <c r="S851" s="295"/>
      <c r="T851" s="295"/>
      <c r="U851" s="295"/>
      <c r="V851" s="295"/>
      <c r="W851" s="295"/>
      <c r="X851" s="295"/>
      <c r="Y851" s="426"/>
      <c r="Z851" s="415"/>
      <c r="AA851" s="415"/>
      <c r="AB851" s="415"/>
      <c r="AC851" s="415"/>
      <c r="AD851" s="415"/>
      <c r="AE851" s="415"/>
      <c r="AF851" s="415"/>
      <c r="AG851" s="415"/>
      <c r="AH851" s="415"/>
      <c r="AI851" s="415"/>
      <c r="AJ851" s="415"/>
      <c r="AK851" s="415"/>
      <c r="AL851" s="415"/>
      <c r="AM851" s="296">
        <f>SUM(Y851:AL851)</f>
        <v>0</v>
      </c>
    </row>
    <row r="852" spans="1:39" outlineLevel="1">
      <c r="A852" s="532"/>
      <c r="B852" s="294" t="s">
        <v>342</v>
      </c>
      <c r="C852" s="291" t="s">
        <v>163</v>
      </c>
      <c r="D852" s="295"/>
      <c r="E852" s="295"/>
      <c r="F852" s="295"/>
      <c r="G852" s="295"/>
      <c r="H852" s="295"/>
      <c r="I852" s="295"/>
      <c r="J852" s="295"/>
      <c r="K852" s="295"/>
      <c r="L852" s="295"/>
      <c r="M852" s="295"/>
      <c r="N852" s="295">
        <f>N851</f>
        <v>12</v>
      </c>
      <c r="O852" s="295"/>
      <c r="P852" s="295"/>
      <c r="Q852" s="295"/>
      <c r="R852" s="295"/>
      <c r="S852" s="295"/>
      <c r="T852" s="295"/>
      <c r="U852" s="295"/>
      <c r="V852" s="295"/>
      <c r="W852" s="295"/>
      <c r="X852" s="295"/>
      <c r="Y852" s="411">
        <f>Y851</f>
        <v>0</v>
      </c>
      <c r="Z852" s="411">
        <f t="shared" ref="Z852" si="2526">Z851</f>
        <v>0</v>
      </c>
      <c r="AA852" s="411">
        <f t="shared" ref="AA852" si="2527">AA851</f>
        <v>0</v>
      </c>
      <c r="AB852" s="411">
        <f t="shared" ref="AB852" si="2528">AB851</f>
        <v>0</v>
      </c>
      <c r="AC852" s="411">
        <f t="shared" ref="AC852" si="2529">AC851</f>
        <v>0</v>
      </c>
      <c r="AD852" s="411">
        <f t="shared" ref="AD852" si="2530">AD851</f>
        <v>0</v>
      </c>
      <c r="AE852" s="411">
        <f t="shared" ref="AE852" si="2531">AE851</f>
        <v>0</v>
      </c>
      <c r="AF852" s="411">
        <f t="shared" ref="AF852" si="2532">AF851</f>
        <v>0</v>
      </c>
      <c r="AG852" s="411">
        <f t="shared" ref="AG852" si="2533">AG851</f>
        <v>0</v>
      </c>
      <c r="AH852" s="411">
        <f t="shared" ref="AH852" si="2534">AH851</f>
        <v>0</v>
      </c>
      <c r="AI852" s="411">
        <f t="shared" ref="AI852" si="2535">AI851</f>
        <v>0</v>
      </c>
      <c r="AJ852" s="411">
        <f t="shared" ref="AJ852" si="2536">AJ851</f>
        <v>0</v>
      </c>
      <c r="AK852" s="411">
        <f t="shared" ref="AK852" si="2537">AK851</f>
        <v>0</v>
      </c>
      <c r="AL852" s="411">
        <f t="shared" ref="AL852" si="2538">AL851</f>
        <v>0</v>
      </c>
      <c r="AM852" s="306"/>
    </row>
    <row r="853" spans="1:39" outlineLevel="1">
      <c r="A853" s="532"/>
      <c r="B853" s="294"/>
      <c r="C853" s="291"/>
      <c r="D853" s="291"/>
      <c r="E853" s="291"/>
      <c r="F853" s="291"/>
      <c r="G853" s="291"/>
      <c r="H853" s="291"/>
      <c r="I853" s="291"/>
      <c r="J853" s="291"/>
      <c r="K853" s="291"/>
      <c r="L853" s="291"/>
      <c r="M853" s="291"/>
      <c r="N853" s="291"/>
      <c r="O853" s="291"/>
      <c r="P853" s="291"/>
      <c r="Q853" s="291"/>
      <c r="R853" s="291"/>
      <c r="S853" s="291"/>
      <c r="T853" s="291"/>
      <c r="U853" s="291"/>
      <c r="V853" s="291"/>
      <c r="W853" s="291"/>
      <c r="X853" s="291"/>
      <c r="Y853" s="412"/>
      <c r="Z853" s="425"/>
      <c r="AA853" s="425"/>
      <c r="AB853" s="425"/>
      <c r="AC853" s="425"/>
      <c r="AD853" s="425"/>
      <c r="AE853" s="425"/>
      <c r="AF853" s="425"/>
      <c r="AG853" s="425"/>
      <c r="AH853" s="425"/>
      <c r="AI853" s="425"/>
      <c r="AJ853" s="425"/>
      <c r="AK853" s="425"/>
      <c r="AL853" s="425"/>
      <c r="AM853" s="306"/>
    </row>
    <row r="854" spans="1:39" outlineLevel="1">
      <c r="A854" s="532">
        <v>26</v>
      </c>
      <c r="B854" s="428" t="s">
        <v>118</v>
      </c>
      <c r="C854" s="291" t="s">
        <v>25</v>
      </c>
      <c r="D854" s="295"/>
      <c r="E854" s="295"/>
      <c r="F854" s="295"/>
      <c r="G854" s="295"/>
      <c r="H854" s="295"/>
      <c r="I854" s="295"/>
      <c r="J854" s="295"/>
      <c r="K854" s="295"/>
      <c r="L854" s="295"/>
      <c r="M854" s="295"/>
      <c r="N854" s="295">
        <v>12</v>
      </c>
      <c r="O854" s="295"/>
      <c r="P854" s="295"/>
      <c r="Q854" s="295"/>
      <c r="R854" s="295"/>
      <c r="S854" s="295"/>
      <c r="T854" s="295"/>
      <c r="U854" s="295"/>
      <c r="V854" s="295"/>
      <c r="W854" s="295"/>
      <c r="X854" s="295"/>
      <c r="Y854" s="426"/>
      <c r="Z854" s="415">
        <f>'3-a.  Rate Class Allocations'!L78</f>
        <v>0.70603162000203856</v>
      </c>
      <c r="AA854" s="415">
        <f>'3-a.  Rate Class Allocations'!O78</f>
        <v>0.31366208569118836</v>
      </c>
      <c r="AB854" s="415"/>
      <c r="AC854" s="415"/>
      <c r="AD854" s="415"/>
      <c r="AE854" s="415"/>
      <c r="AF854" s="415"/>
      <c r="AG854" s="415"/>
      <c r="AH854" s="415"/>
      <c r="AI854" s="415"/>
      <c r="AJ854" s="415"/>
      <c r="AK854" s="415"/>
      <c r="AL854" s="415"/>
      <c r="AM854" s="296">
        <f>SUM(Y854:AL854)</f>
        <v>1.0196937056932269</v>
      </c>
    </row>
    <row r="855" spans="1:39" outlineLevel="1">
      <c r="A855" s="532"/>
      <c r="B855" s="294" t="s">
        <v>342</v>
      </c>
      <c r="C855" s="291" t="s">
        <v>779</v>
      </c>
      <c r="D855" s="295">
        <f>'7.  Persistence Report'!AY150</f>
        <v>149386.73037599999</v>
      </c>
      <c r="E855" s="295">
        <f>'7.  Persistence Report'!AZ150</f>
        <v>149386.73037599999</v>
      </c>
      <c r="F855" s="295">
        <f>'7.  Persistence Report'!BA150</f>
        <v>148639.79672411998</v>
      </c>
      <c r="G855" s="295">
        <f>'7.  Persistence Report'!BB150</f>
        <v>147896.59774049939</v>
      </c>
      <c r="H855" s="295"/>
      <c r="I855" s="295"/>
      <c r="J855" s="295"/>
      <c r="K855" s="295"/>
      <c r="L855" s="295"/>
      <c r="M855" s="295"/>
      <c r="N855" s="295">
        <f>N854</f>
        <v>12</v>
      </c>
      <c r="O855" s="295">
        <f>'7.  Persistence Report'!T150</f>
        <v>26.825303399999996</v>
      </c>
      <c r="P855" s="295">
        <f>'7.  Persistence Report'!U150</f>
        <v>26.825303399999996</v>
      </c>
      <c r="Q855" s="295">
        <f>'7.  Persistence Report'!V150</f>
        <v>26.691176882999997</v>
      </c>
      <c r="R855" s="295">
        <f>'7.  Persistence Report'!W150</f>
        <v>26.557720998584998</v>
      </c>
      <c r="S855" s="295"/>
      <c r="T855" s="295"/>
      <c r="U855" s="295"/>
      <c r="V855" s="295"/>
      <c r="W855" s="295"/>
      <c r="X855" s="295"/>
      <c r="Y855" s="411">
        <f>Y854</f>
        <v>0</v>
      </c>
      <c r="Z855" s="411">
        <f t="shared" ref="Z855" si="2539">Z854</f>
        <v>0.70603162000203856</v>
      </c>
      <c r="AA855" s="411">
        <f t="shared" ref="AA855" si="2540">AA854</f>
        <v>0.31366208569118836</v>
      </c>
      <c r="AB855" s="411">
        <f t="shared" ref="AB855" si="2541">AB854</f>
        <v>0</v>
      </c>
      <c r="AC855" s="411">
        <f t="shared" ref="AC855" si="2542">AC854</f>
        <v>0</v>
      </c>
      <c r="AD855" s="411">
        <f t="shared" ref="AD855" si="2543">AD854</f>
        <v>0</v>
      </c>
      <c r="AE855" s="411">
        <f t="shared" ref="AE855" si="2544">AE854</f>
        <v>0</v>
      </c>
      <c r="AF855" s="411">
        <f t="shared" ref="AF855" si="2545">AF854</f>
        <v>0</v>
      </c>
      <c r="AG855" s="411">
        <f t="shared" ref="AG855" si="2546">AG854</f>
        <v>0</v>
      </c>
      <c r="AH855" s="411">
        <f t="shared" ref="AH855" si="2547">AH854</f>
        <v>0</v>
      </c>
      <c r="AI855" s="411">
        <f t="shared" ref="AI855" si="2548">AI854</f>
        <v>0</v>
      </c>
      <c r="AJ855" s="411">
        <f t="shared" ref="AJ855" si="2549">AJ854</f>
        <v>0</v>
      </c>
      <c r="AK855" s="411">
        <f t="shared" ref="AK855" si="2550">AK854</f>
        <v>0</v>
      </c>
      <c r="AL855" s="411">
        <f t="shared" ref="AL855" si="2551">AL854</f>
        <v>0</v>
      </c>
      <c r="AM855" s="306"/>
    </row>
    <row r="856" spans="1:39" outlineLevel="1">
      <c r="A856" s="532"/>
      <c r="B856" s="294"/>
      <c r="C856" s="291"/>
      <c r="D856" s="291"/>
      <c r="E856" s="291"/>
      <c r="F856" s="291"/>
      <c r="G856" s="291"/>
      <c r="H856" s="291"/>
      <c r="I856" s="291"/>
      <c r="J856" s="291"/>
      <c r="K856" s="291"/>
      <c r="L856" s="291"/>
      <c r="M856" s="291"/>
      <c r="N856" s="291"/>
      <c r="O856" s="291"/>
      <c r="P856" s="291"/>
      <c r="Q856" s="291"/>
      <c r="R856" s="291"/>
      <c r="S856" s="291"/>
      <c r="T856" s="291"/>
      <c r="U856" s="291"/>
      <c r="V856" s="291"/>
      <c r="W856" s="291"/>
      <c r="X856" s="291"/>
      <c r="Y856" s="412"/>
      <c r="Z856" s="425"/>
      <c r="AA856" s="425"/>
      <c r="AB856" s="425"/>
      <c r="AC856" s="425"/>
      <c r="AD856" s="425"/>
      <c r="AE856" s="425"/>
      <c r="AF856" s="425"/>
      <c r="AG856" s="425"/>
      <c r="AH856" s="425"/>
      <c r="AI856" s="425"/>
      <c r="AJ856" s="425"/>
      <c r="AK856" s="425"/>
      <c r="AL856" s="425"/>
      <c r="AM856" s="306"/>
    </row>
    <row r="857" spans="1:39" ht="30" outlineLevel="1">
      <c r="A857" s="532">
        <v>27</v>
      </c>
      <c r="B857" s="428" t="s">
        <v>119</v>
      </c>
      <c r="C857" s="291" t="s">
        <v>25</v>
      </c>
      <c r="D857" s="295">
        <f>'7.  Persistence Report'!AY148</f>
        <v>64673.484830860798</v>
      </c>
      <c r="E857" s="295">
        <f>'7.  Persistence Report'!AZ148</f>
        <v>56945.089205239332</v>
      </c>
      <c r="F857" s="295">
        <f>'7.  Persistence Report'!BA148</f>
        <v>56945.089205239332</v>
      </c>
      <c r="G857" s="295">
        <f>'7.  Persistence Report'!BB148</f>
        <v>49216.693579617866</v>
      </c>
      <c r="H857" s="295"/>
      <c r="I857" s="295"/>
      <c r="J857" s="295"/>
      <c r="K857" s="295"/>
      <c r="L857" s="295"/>
      <c r="M857" s="295"/>
      <c r="N857" s="295">
        <v>12</v>
      </c>
      <c r="O857" s="295">
        <f>'7.  Persistence Report'!T148</f>
        <v>14.153037621415695</v>
      </c>
      <c r="P857" s="295">
        <f>'7.  Persistence Report'!U148</f>
        <v>12.461995668068569</v>
      </c>
      <c r="Q857" s="295">
        <f>'7.  Persistence Report'!V148</f>
        <v>12.461995668068569</v>
      </c>
      <c r="R857" s="295">
        <f>'7.  Persistence Report'!W148</f>
        <v>11.078123392520686</v>
      </c>
      <c r="S857" s="295"/>
      <c r="T857" s="295"/>
      <c r="U857" s="295"/>
      <c r="V857" s="295"/>
      <c r="W857" s="295"/>
      <c r="X857" s="295"/>
      <c r="Y857" s="426"/>
      <c r="Z857" s="415">
        <v>1</v>
      </c>
      <c r="AA857" s="415"/>
      <c r="AB857" s="415"/>
      <c r="AC857" s="415"/>
      <c r="AD857" s="415"/>
      <c r="AE857" s="415"/>
      <c r="AF857" s="415"/>
      <c r="AG857" s="415"/>
      <c r="AH857" s="415"/>
      <c r="AI857" s="415"/>
      <c r="AJ857" s="415"/>
      <c r="AK857" s="415"/>
      <c r="AL857" s="415"/>
      <c r="AM857" s="296">
        <f>SUM(Y857:AL857)</f>
        <v>1</v>
      </c>
    </row>
    <row r="858" spans="1:39" outlineLevel="1">
      <c r="A858" s="532"/>
      <c r="B858" s="294" t="s">
        <v>342</v>
      </c>
      <c r="C858" s="291" t="s">
        <v>163</v>
      </c>
      <c r="D858" s="295"/>
      <c r="E858" s="295"/>
      <c r="F858" s="295"/>
      <c r="G858" s="295"/>
      <c r="H858" s="295"/>
      <c r="I858" s="295"/>
      <c r="J858" s="295"/>
      <c r="K858" s="295"/>
      <c r="L858" s="295"/>
      <c r="M858" s="295"/>
      <c r="N858" s="295">
        <f>N857</f>
        <v>12</v>
      </c>
      <c r="O858" s="295"/>
      <c r="P858" s="295"/>
      <c r="Q858" s="295"/>
      <c r="R858" s="295"/>
      <c r="S858" s="295"/>
      <c r="T858" s="295"/>
      <c r="U858" s="295"/>
      <c r="V858" s="295"/>
      <c r="W858" s="295"/>
      <c r="X858" s="295"/>
      <c r="Y858" s="411">
        <f>Y857</f>
        <v>0</v>
      </c>
      <c r="Z858" s="411">
        <f t="shared" ref="Z858" si="2552">Z857</f>
        <v>1</v>
      </c>
      <c r="AA858" s="411">
        <f t="shared" ref="AA858" si="2553">AA857</f>
        <v>0</v>
      </c>
      <c r="AB858" s="411">
        <f t="shared" ref="AB858" si="2554">AB857</f>
        <v>0</v>
      </c>
      <c r="AC858" s="411">
        <f t="shared" ref="AC858" si="2555">AC857</f>
        <v>0</v>
      </c>
      <c r="AD858" s="411">
        <f t="shared" ref="AD858" si="2556">AD857</f>
        <v>0</v>
      </c>
      <c r="AE858" s="411">
        <f t="shared" ref="AE858" si="2557">AE857</f>
        <v>0</v>
      </c>
      <c r="AF858" s="411">
        <f t="shared" ref="AF858" si="2558">AF857</f>
        <v>0</v>
      </c>
      <c r="AG858" s="411">
        <f t="shared" ref="AG858" si="2559">AG857</f>
        <v>0</v>
      </c>
      <c r="AH858" s="411">
        <f t="shared" ref="AH858" si="2560">AH857</f>
        <v>0</v>
      </c>
      <c r="AI858" s="411">
        <f t="shared" ref="AI858" si="2561">AI857</f>
        <v>0</v>
      </c>
      <c r="AJ858" s="411">
        <f t="shared" ref="AJ858" si="2562">AJ857</f>
        <v>0</v>
      </c>
      <c r="AK858" s="411">
        <f t="shared" ref="AK858" si="2563">AK857</f>
        <v>0</v>
      </c>
      <c r="AL858" s="411">
        <f t="shared" ref="AL858" si="2564">AL857</f>
        <v>0</v>
      </c>
      <c r="AM858" s="306"/>
    </row>
    <row r="859" spans="1:39" outlineLevel="1">
      <c r="A859" s="532"/>
      <c r="B859" s="294"/>
      <c r="C859" s="291"/>
      <c r="D859" s="291"/>
      <c r="E859" s="291"/>
      <c r="F859" s="291"/>
      <c r="G859" s="291"/>
      <c r="H859" s="291"/>
      <c r="I859" s="291"/>
      <c r="J859" s="291"/>
      <c r="K859" s="291"/>
      <c r="L859" s="291"/>
      <c r="M859" s="291"/>
      <c r="N859" s="291"/>
      <c r="O859" s="291"/>
      <c r="P859" s="291"/>
      <c r="Q859" s="291"/>
      <c r="R859" s="291"/>
      <c r="S859" s="291"/>
      <c r="T859" s="291"/>
      <c r="U859" s="291"/>
      <c r="V859" s="291"/>
      <c r="W859" s="291"/>
      <c r="X859" s="291"/>
      <c r="Y859" s="412"/>
      <c r="Z859" s="425"/>
      <c r="AA859" s="425"/>
      <c r="AB859" s="425"/>
      <c r="AC859" s="425"/>
      <c r="AD859" s="425"/>
      <c r="AE859" s="425"/>
      <c r="AF859" s="425"/>
      <c r="AG859" s="425"/>
      <c r="AH859" s="425"/>
      <c r="AI859" s="425"/>
      <c r="AJ859" s="425"/>
      <c r="AK859" s="425"/>
      <c r="AL859" s="425"/>
      <c r="AM859" s="306"/>
    </row>
    <row r="860" spans="1:39" ht="30" outlineLevel="1">
      <c r="A860" s="532">
        <v>28</v>
      </c>
      <c r="B860" s="428" t="s">
        <v>120</v>
      </c>
      <c r="C860" s="291" t="s">
        <v>25</v>
      </c>
      <c r="D860" s="295"/>
      <c r="E860" s="295"/>
      <c r="F860" s="295"/>
      <c r="G860" s="295"/>
      <c r="H860" s="295"/>
      <c r="I860" s="295"/>
      <c r="J860" s="295"/>
      <c r="K860" s="295"/>
      <c r="L860" s="295"/>
      <c r="M860" s="295"/>
      <c r="N860" s="295">
        <v>12</v>
      </c>
      <c r="O860" s="295"/>
      <c r="P860" s="295"/>
      <c r="Q860" s="295"/>
      <c r="R860" s="295"/>
      <c r="S860" s="295"/>
      <c r="T860" s="295"/>
      <c r="U860" s="295"/>
      <c r="V860" s="295"/>
      <c r="W860" s="295"/>
      <c r="X860" s="295"/>
      <c r="Y860" s="426"/>
      <c r="Z860" s="415"/>
      <c r="AA860" s="415"/>
      <c r="AB860" s="415"/>
      <c r="AC860" s="415"/>
      <c r="AD860" s="415"/>
      <c r="AE860" s="415"/>
      <c r="AF860" s="415"/>
      <c r="AG860" s="415"/>
      <c r="AH860" s="415"/>
      <c r="AI860" s="415"/>
      <c r="AJ860" s="415"/>
      <c r="AK860" s="415"/>
      <c r="AL860" s="415"/>
      <c r="AM860" s="296">
        <f>SUM(Y860:AL860)</f>
        <v>0</v>
      </c>
    </row>
    <row r="861" spans="1:39" outlineLevel="1">
      <c r="A861" s="532"/>
      <c r="B861" s="294" t="s">
        <v>342</v>
      </c>
      <c r="C861" s="291" t="s">
        <v>163</v>
      </c>
      <c r="D861" s="295"/>
      <c r="E861" s="295"/>
      <c r="F861" s="295"/>
      <c r="G861" s="295"/>
      <c r="H861" s="295"/>
      <c r="I861" s="295"/>
      <c r="J861" s="295"/>
      <c r="K861" s="295"/>
      <c r="L861" s="295"/>
      <c r="M861" s="295"/>
      <c r="N861" s="295">
        <f>N860</f>
        <v>12</v>
      </c>
      <c r="O861" s="295"/>
      <c r="P861" s="295"/>
      <c r="Q861" s="295"/>
      <c r="R861" s="295"/>
      <c r="S861" s="295"/>
      <c r="T861" s="295"/>
      <c r="U861" s="295"/>
      <c r="V861" s="295"/>
      <c r="W861" s="295"/>
      <c r="X861" s="295"/>
      <c r="Y861" s="411">
        <f>Y860</f>
        <v>0</v>
      </c>
      <c r="Z861" s="411">
        <f t="shared" ref="Z861" si="2565">Z860</f>
        <v>0</v>
      </c>
      <c r="AA861" s="411">
        <f t="shared" ref="AA861" si="2566">AA860</f>
        <v>0</v>
      </c>
      <c r="AB861" s="411">
        <f t="shared" ref="AB861" si="2567">AB860</f>
        <v>0</v>
      </c>
      <c r="AC861" s="411">
        <f t="shared" ref="AC861" si="2568">AC860</f>
        <v>0</v>
      </c>
      <c r="AD861" s="411">
        <f t="shared" ref="AD861" si="2569">AD860</f>
        <v>0</v>
      </c>
      <c r="AE861" s="411">
        <f t="shared" ref="AE861" si="2570">AE860</f>
        <v>0</v>
      </c>
      <c r="AF861" s="411">
        <f t="shared" ref="AF861" si="2571">AF860</f>
        <v>0</v>
      </c>
      <c r="AG861" s="411">
        <f t="shared" ref="AG861" si="2572">AG860</f>
        <v>0</v>
      </c>
      <c r="AH861" s="411">
        <f t="shared" ref="AH861" si="2573">AH860</f>
        <v>0</v>
      </c>
      <c r="AI861" s="411">
        <f t="shared" ref="AI861" si="2574">AI860</f>
        <v>0</v>
      </c>
      <c r="AJ861" s="411">
        <f t="shared" ref="AJ861" si="2575">AJ860</f>
        <v>0</v>
      </c>
      <c r="AK861" s="411">
        <f t="shared" ref="AK861" si="2576">AK860</f>
        <v>0</v>
      </c>
      <c r="AL861" s="411">
        <f t="shared" ref="AL861" si="2577">AL860</f>
        <v>0</v>
      </c>
      <c r="AM861" s="306"/>
    </row>
    <row r="862" spans="1:39" outlineLevel="1">
      <c r="A862" s="532"/>
      <c r="B862" s="294"/>
      <c r="C862" s="291"/>
      <c r="D862" s="291"/>
      <c r="E862" s="291"/>
      <c r="F862" s="291"/>
      <c r="G862" s="291"/>
      <c r="H862" s="291"/>
      <c r="I862" s="291"/>
      <c r="J862" s="291"/>
      <c r="K862" s="291"/>
      <c r="L862" s="291"/>
      <c r="M862" s="291"/>
      <c r="N862" s="291"/>
      <c r="O862" s="291"/>
      <c r="P862" s="291"/>
      <c r="Q862" s="291"/>
      <c r="R862" s="291"/>
      <c r="S862" s="291"/>
      <c r="T862" s="291"/>
      <c r="U862" s="291"/>
      <c r="V862" s="291"/>
      <c r="W862" s="291"/>
      <c r="X862" s="291"/>
      <c r="Y862" s="412"/>
      <c r="Z862" s="425"/>
      <c r="AA862" s="425"/>
      <c r="AB862" s="425"/>
      <c r="AC862" s="425"/>
      <c r="AD862" s="425"/>
      <c r="AE862" s="425"/>
      <c r="AF862" s="425"/>
      <c r="AG862" s="425"/>
      <c r="AH862" s="425"/>
      <c r="AI862" s="425"/>
      <c r="AJ862" s="425"/>
      <c r="AK862" s="425"/>
      <c r="AL862" s="425"/>
      <c r="AM862" s="306"/>
    </row>
    <row r="863" spans="1:39" ht="30" outlineLevel="1">
      <c r="A863" s="532">
        <v>29</v>
      </c>
      <c r="B863" s="428" t="s">
        <v>121</v>
      </c>
      <c r="C863" s="291" t="s">
        <v>25</v>
      </c>
      <c r="D863" s="295"/>
      <c r="E863" s="295"/>
      <c r="F863" s="295"/>
      <c r="G863" s="295"/>
      <c r="H863" s="295"/>
      <c r="I863" s="295"/>
      <c r="J863" s="295"/>
      <c r="K863" s="295"/>
      <c r="L863" s="295"/>
      <c r="M863" s="295"/>
      <c r="N863" s="295">
        <v>3</v>
      </c>
      <c r="O863" s="295"/>
      <c r="P863" s="295"/>
      <c r="Q863" s="295"/>
      <c r="R863" s="295"/>
      <c r="S863" s="295"/>
      <c r="T863" s="295"/>
      <c r="U863" s="295"/>
      <c r="V863" s="295"/>
      <c r="W863" s="295"/>
      <c r="X863" s="295"/>
      <c r="Y863" s="426"/>
      <c r="Z863" s="415"/>
      <c r="AA863" s="415"/>
      <c r="AB863" s="415"/>
      <c r="AC863" s="415"/>
      <c r="AD863" s="415"/>
      <c r="AE863" s="415"/>
      <c r="AF863" s="415"/>
      <c r="AG863" s="415"/>
      <c r="AH863" s="415"/>
      <c r="AI863" s="415"/>
      <c r="AJ863" s="415"/>
      <c r="AK863" s="415"/>
      <c r="AL863" s="415"/>
      <c r="AM863" s="296">
        <f>SUM(Y863:AL863)</f>
        <v>0</v>
      </c>
    </row>
    <row r="864" spans="1:39" outlineLevel="1">
      <c r="A864" s="532"/>
      <c r="B864" s="294" t="s">
        <v>342</v>
      </c>
      <c r="C864" s="291" t="s">
        <v>163</v>
      </c>
      <c r="D864" s="295"/>
      <c r="E864" s="295"/>
      <c r="F864" s="295"/>
      <c r="G864" s="295"/>
      <c r="H864" s="295"/>
      <c r="I864" s="295"/>
      <c r="J864" s="295"/>
      <c r="K864" s="295"/>
      <c r="L864" s="295"/>
      <c r="M864" s="295"/>
      <c r="N864" s="295">
        <f>N863</f>
        <v>3</v>
      </c>
      <c r="O864" s="295"/>
      <c r="P864" s="295"/>
      <c r="Q864" s="295"/>
      <c r="R864" s="295"/>
      <c r="S864" s="295"/>
      <c r="T864" s="295"/>
      <c r="U864" s="295"/>
      <c r="V864" s="295"/>
      <c r="W864" s="295"/>
      <c r="X864" s="295"/>
      <c r="Y864" s="411">
        <f>Y863</f>
        <v>0</v>
      </c>
      <c r="Z864" s="411">
        <f t="shared" ref="Z864" si="2578">Z863</f>
        <v>0</v>
      </c>
      <c r="AA864" s="411">
        <f t="shared" ref="AA864" si="2579">AA863</f>
        <v>0</v>
      </c>
      <c r="AB864" s="411">
        <f t="shared" ref="AB864" si="2580">AB863</f>
        <v>0</v>
      </c>
      <c r="AC864" s="411">
        <f t="shared" ref="AC864" si="2581">AC863</f>
        <v>0</v>
      </c>
      <c r="AD864" s="411">
        <f t="shared" ref="AD864" si="2582">AD863</f>
        <v>0</v>
      </c>
      <c r="AE864" s="411">
        <f t="shared" ref="AE864" si="2583">AE863</f>
        <v>0</v>
      </c>
      <c r="AF864" s="411">
        <f t="shared" ref="AF864" si="2584">AF863</f>
        <v>0</v>
      </c>
      <c r="AG864" s="411">
        <f t="shared" ref="AG864" si="2585">AG863</f>
        <v>0</v>
      </c>
      <c r="AH864" s="411">
        <f t="shared" ref="AH864" si="2586">AH863</f>
        <v>0</v>
      </c>
      <c r="AI864" s="411">
        <f t="shared" ref="AI864" si="2587">AI863</f>
        <v>0</v>
      </c>
      <c r="AJ864" s="411">
        <f t="shared" ref="AJ864" si="2588">AJ863</f>
        <v>0</v>
      </c>
      <c r="AK864" s="411">
        <f t="shared" ref="AK864" si="2589">AK863</f>
        <v>0</v>
      </c>
      <c r="AL864" s="411">
        <f t="shared" ref="AL864" si="2590">AL863</f>
        <v>0</v>
      </c>
      <c r="AM864" s="306"/>
    </row>
    <row r="865" spans="1:39" outlineLevel="1">
      <c r="A865" s="532"/>
      <c r="B865" s="294"/>
      <c r="C865" s="291"/>
      <c r="D865" s="291"/>
      <c r="E865" s="291"/>
      <c r="F865" s="291"/>
      <c r="G865" s="291"/>
      <c r="H865" s="291"/>
      <c r="I865" s="291"/>
      <c r="J865" s="291"/>
      <c r="K865" s="291"/>
      <c r="L865" s="291"/>
      <c r="M865" s="291"/>
      <c r="N865" s="291"/>
      <c r="O865" s="291"/>
      <c r="P865" s="291"/>
      <c r="Q865" s="291"/>
      <c r="R865" s="291"/>
      <c r="S865" s="291"/>
      <c r="T865" s="291"/>
      <c r="U865" s="291"/>
      <c r="V865" s="291"/>
      <c r="W865" s="291"/>
      <c r="X865" s="291"/>
      <c r="Y865" s="412"/>
      <c r="Z865" s="425"/>
      <c r="AA865" s="425"/>
      <c r="AB865" s="425"/>
      <c r="AC865" s="425"/>
      <c r="AD865" s="425"/>
      <c r="AE865" s="425"/>
      <c r="AF865" s="425"/>
      <c r="AG865" s="425"/>
      <c r="AH865" s="425"/>
      <c r="AI865" s="425"/>
      <c r="AJ865" s="425"/>
      <c r="AK865" s="425"/>
      <c r="AL865" s="425"/>
      <c r="AM865" s="306"/>
    </row>
    <row r="866" spans="1:39" ht="30" outlineLevel="1">
      <c r="A866" s="532">
        <v>30</v>
      </c>
      <c r="B866" s="428" t="s">
        <v>122</v>
      </c>
      <c r="C866" s="291" t="s">
        <v>25</v>
      </c>
      <c r="D866" s="295"/>
      <c r="E866" s="295"/>
      <c r="F866" s="295"/>
      <c r="G866" s="295"/>
      <c r="H866" s="295"/>
      <c r="I866" s="295"/>
      <c r="J866" s="295"/>
      <c r="K866" s="295"/>
      <c r="L866" s="295"/>
      <c r="M866" s="295"/>
      <c r="N866" s="295">
        <v>12</v>
      </c>
      <c r="O866" s="295"/>
      <c r="P866" s="295"/>
      <c r="Q866" s="295"/>
      <c r="R866" s="295"/>
      <c r="S866" s="295"/>
      <c r="T866" s="295"/>
      <c r="U866" s="295"/>
      <c r="V866" s="295"/>
      <c r="W866" s="295"/>
      <c r="X866" s="295"/>
      <c r="Y866" s="426"/>
      <c r="Z866" s="415"/>
      <c r="AA866" s="415"/>
      <c r="AB866" s="415"/>
      <c r="AC866" s="415"/>
      <c r="AD866" s="415"/>
      <c r="AE866" s="415"/>
      <c r="AF866" s="415"/>
      <c r="AG866" s="415"/>
      <c r="AH866" s="415"/>
      <c r="AI866" s="415"/>
      <c r="AJ866" s="415"/>
      <c r="AK866" s="415"/>
      <c r="AL866" s="415"/>
      <c r="AM866" s="296">
        <f>SUM(Y866:AL866)</f>
        <v>0</v>
      </c>
    </row>
    <row r="867" spans="1:39" outlineLevel="1">
      <c r="A867" s="532"/>
      <c r="B867" s="294" t="s">
        <v>342</v>
      </c>
      <c r="C867" s="291" t="s">
        <v>163</v>
      </c>
      <c r="D867" s="295"/>
      <c r="E867" s="295"/>
      <c r="F867" s="295"/>
      <c r="G867" s="295"/>
      <c r="H867" s="295"/>
      <c r="I867" s="295"/>
      <c r="J867" s="295"/>
      <c r="K867" s="295"/>
      <c r="L867" s="295"/>
      <c r="M867" s="295"/>
      <c r="N867" s="295">
        <f>N866</f>
        <v>12</v>
      </c>
      <c r="O867" s="295"/>
      <c r="P867" s="295"/>
      <c r="Q867" s="295"/>
      <c r="R867" s="295"/>
      <c r="S867" s="295"/>
      <c r="T867" s="295"/>
      <c r="U867" s="295"/>
      <c r="V867" s="295"/>
      <c r="W867" s="295"/>
      <c r="X867" s="295"/>
      <c r="Y867" s="411">
        <f>Y866</f>
        <v>0</v>
      </c>
      <c r="Z867" s="411">
        <f t="shared" ref="Z867" si="2591">Z866</f>
        <v>0</v>
      </c>
      <c r="AA867" s="411">
        <f t="shared" ref="AA867" si="2592">AA866</f>
        <v>0</v>
      </c>
      <c r="AB867" s="411">
        <f t="shared" ref="AB867" si="2593">AB866</f>
        <v>0</v>
      </c>
      <c r="AC867" s="411">
        <f t="shared" ref="AC867" si="2594">AC866</f>
        <v>0</v>
      </c>
      <c r="AD867" s="411">
        <f t="shared" ref="AD867" si="2595">AD866</f>
        <v>0</v>
      </c>
      <c r="AE867" s="411">
        <f t="shared" ref="AE867" si="2596">AE866</f>
        <v>0</v>
      </c>
      <c r="AF867" s="411">
        <f t="shared" ref="AF867" si="2597">AF866</f>
        <v>0</v>
      </c>
      <c r="AG867" s="411">
        <f t="shared" ref="AG867" si="2598">AG866</f>
        <v>0</v>
      </c>
      <c r="AH867" s="411">
        <f t="shared" ref="AH867" si="2599">AH866</f>
        <v>0</v>
      </c>
      <c r="AI867" s="411">
        <f t="shared" ref="AI867" si="2600">AI866</f>
        <v>0</v>
      </c>
      <c r="AJ867" s="411">
        <f t="shared" ref="AJ867" si="2601">AJ866</f>
        <v>0</v>
      </c>
      <c r="AK867" s="411">
        <f t="shared" ref="AK867" si="2602">AK866</f>
        <v>0</v>
      </c>
      <c r="AL867" s="411">
        <f t="shared" ref="AL867" si="2603">AL866</f>
        <v>0</v>
      </c>
      <c r="AM867" s="306"/>
    </row>
    <row r="868" spans="1:39" outlineLevel="1">
      <c r="A868" s="532"/>
      <c r="B868" s="294"/>
      <c r="C868" s="291"/>
      <c r="D868" s="291"/>
      <c r="E868" s="291"/>
      <c r="F868" s="291"/>
      <c r="G868" s="291"/>
      <c r="H868" s="291"/>
      <c r="I868" s="291"/>
      <c r="J868" s="291"/>
      <c r="K868" s="291"/>
      <c r="L868" s="291"/>
      <c r="M868" s="291"/>
      <c r="N868" s="291"/>
      <c r="O868" s="291"/>
      <c r="P868" s="291"/>
      <c r="Q868" s="291"/>
      <c r="R868" s="291"/>
      <c r="S868" s="291"/>
      <c r="T868" s="291"/>
      <c r="U868" s="291"/>
      <c r="V868" s="291"/>
      <c r="W868" s="291"/>
      <c r="X868" s="291"/>
      <c r="Y868" s="412"/>
      <c r="Z868" s="425"/>
      <c r="AA868" s="425"/>
      <c r="AB868" s="425"/>
      <c r="AC868" s="425"/>
      <c r="AD868" s="425"/>
      <c r="AE868" s="425"/>
      <c r="AF868" s="425"/>
      <c r="AG868" s="425"/>
      <c r="AH868" s="425"/>
      <c r="AI868" s="425"/>
      <c r="AJ868" s="425"/>
      <c r="AK868" s="425"/>
      <c r="AL868" s="425"/>
      <c r="AM868" s="306"/>
    </row>
    <row r="869" spans="1:39" ht="30" outlineLevel="1">
      <c r="A869" s="532">
        <v>31</v>
      </c>
      <c r="B869" s="428" t="s">
        <v>123</v>
      </c>
      <c r="C869" s="291" t="s">
        <v>25</v>
      </c>
      <c r="D869" s="295"/>
      <c r="E869" s="295"/>
      <c r="F869" s="295"/>
      <c r="G869" s="295"/>
      <c r="H869" s="295"/>
      <c r="I869" s="295"/>
      <c r="J869" s="295"/>
      <c r="K869" s="295"/>
      <c r="L869" s="295"/>
      <c r="M869" s="295"/>
      <c r="N869" s="295">
        <v>12</v>
      </c>
      <c r="O869" s="295"/>
      <c r="P869" s="295"/>
      <c r="Q869" s="295"/>
      <c r="R869" s="295"/>
      <c r="S869" s="295"/>
      <c r="T869" s="295"/>
      <c r="U869" s="295"/>
      <c r="V869" s="295"/>
      <c r="W869" s="295"/>
      <c r="X869" s="295"/>
      <c r="Y869" s="426"/>
      <c r="Z869" s="415"/>
      <c r="AA869" s="415"/>
      <c r="AB869" s="415"/>
      <c r="AC869" s="415"/>
      <c r="AD869" s="415"/>
      <c r="AE869" s="415"/>
      <c r="AF869" s="415"/>
      <c r="AG869" s="415"/>
      <c r="AH869" s="415"/>
      <c r="AI869" s="415"/>
      <c r="AJ869" s="415"/>
      <c r="AK869" s="415"/>
      <c r="AL869" s="415"/>
      <c r="AM869" s="296">
        <f>SUM(Y869:AL869)</f>
        <v>0</v>
      </c>
    </row>
    <row r="870" spans="1:39" outlineLevel="1">
      <c r="A870" s="532"/>
      <c r="B870" s="294" t="s">
        <v>342</v>
      </c>
      <c r="C870" s="291" t="s">
        <v>163</v>
      </c>
      <c r="D870" s="295"/>
      <c r="E870" s="295"/>
      <c r="F870" s="295"/>
      <c r="G870" s="295"/>
      <c r="H870" s="295"/>
      <c r="I870" s="295"/>
      <c r="J870" s="295"/>
      <c r="K870" s="295"/>
      <c r="L870" s="295"/>
      <c r="M870" s="295"/>
      <c r="N870" s="295">
        <f>N869</f>
        <v>12</v>
      </c>
      <c r="O870" s="295"/>
      <c r="P870" s="295"/>
      <c r="Q870" s="295"/>
      <c r="R870" s="295"/>
      <c r="S870" s="295"/>
      <c r="T870" s="295"/>
      <c r="U870" s="295"/>
      <c r="V870" s="295"/>
      <c r="W870" s="295"/>
      <c r="X870" s="295"/>
      <c r="Y870" s="411">
        <f>Y869</f>
        <v>0</v>
      </c>
      <c r="Z870" s="411">
        <f t="shared" ref="Z870" si="2604">Z869</f>
        <v>0</v>
      </c>
      <c r="AA870" s="411">
        <f t="shared" ref="AA870" si="2605">AA869</f>
        <v>0</v>
      </c>
      <c r="AB870" s="411">
        <f t="shared" ref="AB870" si="2606">AB869</f>
        <v>0</v>
      </c>
      <c r="AC870" s="411">
        <f t="shared" ref="AC870" si="2607">AC869</f>
        <v>0</v>
      </c>
      <c r="AD870" s="411">
        <f t="shared" ref="AD870" si="2608">AD869</f>
        <v>0</v>
      </c>
      <c r="AE870" s="411">
        <f t="shared" ref="AE870" si="2609">AE869</f>
        <v>0</v>
      </c>
      <c r="AF870" s="411">
        <f t="shared" ref="AF870" si="2610">AF869</f>
        <v>0</v>
      </c>
      <c r="AG870" s="411">
        <f t="shared" ref="AG870" si="2611">AG869</f>
        <v>0</v>
      </c>
      <c r="AH870" s="411">
        <f t="shared" ref="AH870" si="2612">AH869</f>
        <v>0</v>
      </c>
      <c r="AI870" s="411">
        <f t="shared" ref="AI870" si="2613">AI869</f>
        <v>0</v>
      </c>
      <c r="AJ870" s="411">
        <f t="shared" ref="AJ870" si="2614">AJ869</f>
        <v>0</v>
      </c>
      <c r="AK870" s="411">
        <f t="shared" ref="AK870" si="2615">AK869</f>
        <v>0</v>
      </c>
      <c r="AL870" s="411">
        <f t="shared" ref="AL870" si="2616">AL869</f>
        <v>0</v>
      </c>
      <c r="AM870" s="306"/>
    </row>
    <row r="871" spans="1:39" outlineLevel="1">
      <c r="A871" s="532"/>
      <c r="B871" s="428"/>
      <c r="C871" s="291"/>
      <c r="D871" s="291"/>
      <c r="E871" s="291"/>
      <c r="F871" s="291"/>
      <c r="G871" s="291"/>
      <c r="H871" s="291"/>
      <c r="I871" s="291"/>
      <c r="J871" s="291"/>
      <c r="K871" s="291"/>
      <c r="L871" s="291"/>
      <c r="M871" s="291"/>
      <c r="N871" s="291"/>
      <c r="O871" s="291"/>
      <c r="P871" s="291"/>
      <c r="Q871" s="291"/>
      <c r="R871" s="291"/>
      <c r="S871" s="291"/>
      <c r="T871" s="291"/>
      <c r="U871" s="291"/>
      <c r="V871" s="291"/>
      <c r="W871" s="291"/>
      <c r="X871" s="291"/>
      <c r="Y871" s="412"/>
      <c r="Z871" s="425"/>
      <c r="AA871" s="425"/>
      <c r="AB871" s="425"/>
      <c r="AC871" s="425"/>
      <c r="AD871" s="425"/>
      <c r="AE871" s="425"/>
      <c r="AF871" s="425"/>
      <c r="AG871" s="425"/>
      <c r="AH871" s="425"/>
      <c r="AI871" s="425"/>
      <c r="AJ871" s="425"/>
      <c r="AK871" s="425"/>
      <c r="AL871" s="425"/>
      <c r="AM871" s="306"/>
    </row>
    <row r="872" spans="1:39" ht="30" outlineLevel="1">
      <c r="A872" s="532">
        <v>32</v>
      </c>
      <c r="B872" s="428" t="s">
        <v>124</v>
      </c>
      <c r="C872" s="291" t="s">
        <v>25</v>
      </c>
      <c r="D872" s="295"/>
      <c r="E872" s="295"/>
      <c r="F872" s="295"/>
      <c r="G872" s="295"/>
      <c r="H872" s="295"/>
      <c r="I872" s="295"/>
      <c r="J872" s="295"/>
      <c r="K872" s="295"/>
      <c r="L872" s="295"/>
      <c r="M872" s="295"/>
      <c r="N872" s="295">
        <v>12</v>
      </c>
      <c r="O872" s="295"/>
      <c r="P872" s="295"/>
      <c r="Q872" s="295"/>
      <c r="R872" s="295"/>
      <c r="S872" s="295"/>
      <c r="T872" s="295"/>
      <c r="U872" s="295"/>
      <c r="V872" s="295"/>
      <c r="W872" s="295"/>
      <c r="X872" s="295"/>
      <c r="Y872" s="426"/>
      <c r="Z872" s="415"/>
      <c r="AA872" s="415"/>
      <c r="AB872" s="415"/>
      <c r="AC872" s="415"/>
      <c r="AD872" s="415"/>
      <c r="AE872" s="415"/>
      <c r="AF872" s="415"/>
      <c r="AG872" s="415"/>
      <c r="AH872" s="415"/>
      <c r="AI872" s="415"/>
      <c r="AJ872" s="415"/>
      <c r="AK872" s="415"/>
      <c r="AL872" s="415"/>
      <c r="AM872" s="296">
        <f>SUM(Y872:AL872)</f>
        <v>0</v>
      </c>
    </row>
    <row r="873" spans="1:39" outlineLevel="1">
      <c r="A873" s="532"/>
      <c r="B873" s="294" t="s">
        <v>342</v>
      </c>
      <c r="C873" s="291" t="s">
        <v>163</v>
      </c>
      <c r="D873" s="295"/>
      <c r="E873" s="295"/>
      <c r="F873" s="295"/>
      <c r="G873" s="295"/>
      <c r="H873" s="295"/>
      <c r="I873" s="295"/>
      <c r="J873" s="295"/>
      <c r="K873" s="295"/>
      <c r="L873" s="295"/>
      <c r="M873" s="295"/>
      <c r="N873" s="295">
        <f>N872</f>
        <v>12</v>
      </c>
      <c r="O873" s="295"/>
      <c r="P873" s="295"/>
      <c r="Q873" s="295"/>
      <c r="R873" s="295"/>
      <c r="S873" s="295"/>
      <c r="T873" s="295"/>
      <c r="U873" s="295"/>
      <c r="V873" s="295"/>
      <c r="W873" s="295"/>
      <c r="X873" s="295"/>
      <c r="Y873" s="411">
        <f>Y872</f>
        <v>0</v>
      </c>
      <c r="Z873" s="411">
        <f t="shared" ref="Z873" si="2617">Z872</f>
        <v>0</v>
      </c>
      <c r="AA873" s="411">
        <f t="shared" ref="AA873" si="2618">AA872</f>
        <v>0</v>
      </c>
      <c r="AB873" s="411">
        <f t="shared" ref="AB873" si="2619">AB872</f>
        <v>0</v>
      </c>
      <c r="AC873" s="411">
        <f t="shared" ref="AC873" si="2620">AC872</f>
        <v>0</v>
      </c>
      <c r="AD873" s="411">
        <f t="shared" ref="AD873" si="2621">AD872</f>
        <v>0</v>
      </c>
      <c r="AE873" s="411">
        <f t="shared" ref="AE873" si="2622">AE872</f>
        <v>0</v>
      </c>
      <c r="AF873" s="411">
        <f t="shared" ref="AF873" si="2623">AF872</f>
        <v>0</v>
      </c>
      <c r="AG873" s="411">
        <f t="shared" ref="AG873" si="2624">AG872</f>
        <v>0</v>
      </c>
      <c r="AH873" s="411">
        <f t="shared" ref="AH873" si="2625">AH872</f>
        <v>0</v>
      </c>
      <c r="AI873" s="411">
        <f t="shared" ref="AI873" si="2626">AI872</f>
        <v>0</v>
      </c>
      <c r="AJ873" s="411">
        <f t="shared" ref="AJ873" si="2627">AJ872</f>
        <v>0</v>
      </c>
      <c r="AK873" s="411">
        <f t="shared" ref="AK873" si="2628">AK872</f>
        <v>0</v>
      </c>
      <c r="AL873" s="411">
        <f>AL872</f>
        <v>0</v>
      </c>
      <c r="AM873" s="306"/>
    </row>
    <row r="874" spans="1:39" outlineLevel="1">
      <c r="A874" s="532"/>
      <c r="B874" s="428"/>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75" outlineLevel="1">
      <c r="A875" s="532"/>
      <c r="B875" s="288" t="s">
        <v>501</v>
      </c>
      <c r="C875" s="291"/>
      <c r="D875" s="291"/>
      <c r="E875" s="291"/>
      <c r="F875" s="291"/>
      <c r="G875" s="291"/>
      <c r="H875" s="291"/>
      <c r="I875" s="291"/>
      <c r="J875" s="291"/>
      <c r="K875" s="291"/>
      <c r="L875" s="291"/>
      <c r="M875" s="291"/>
      <c r="N875" s="291"/>
      <c r="O875" s="291"/>
      <c r="P875" s="291"/>
      <c r="Q875" s="291"/>
      <c r="R875" s="291"/>
      <c r="S875" s="291"/>
      <c r="T875" s="291"/>
      <c r="U875" s="291"/>
      <c r="V875" s="291"/>
      <c r="W875" s="291"/>
      <c r="X875" s="291"/>
      <c r="Y875" s="412"/>
      <c r="Z875" s="425"/>
      <c r="AA875" s="425"/>
      <c r="AB875" s="425"/>
      <c r="AC875" s="425"/>
      <c r="AD875" s="425"/>
      <c r="AE875" s="425"/>
      <c r="AF875" s="425"/>
      <c r="AG875" s="425"/>
      <c r="AH875" s="425"/>
      <c r="AI875" s="425"/>
      <c r="AJ875" s="425"/>
      <c r="AK875" s="425"/>
      <c r="AL875" s="425"/>
      <c r="AM875" s="306"/>
    </row>
    <row r="876" spans="1:39" outlineLevel="1">
      <c r="A876" s="532">
        <v>33</v>
      </c>
      <c r="B876" s="428" t="s">
        <v>125</v>
      </c>
      <c r="C876" s="291" t="s">
        <v>779</v>
      </c>
      <c r="D876" s="295">
        <f>'7.  Persistence Report'!AY149</f>
        <v>69579.844166666604</v>
      </c>
      <c r="E876" s="295">
        <f>'7.  Persistence Report'!AZ149</f>
        <v>69579.844166666604</v>
      </c>
      <c r="F876" s="295">
        <f>'7.  Persistence Report'!BA149</f>
        <v>69579.844166666604</v>
      </c>
      <c r="G876" s="295">
        <f>'7.  Persistence Report'!BB149</f>
        <v>69579.844166666604</v>
      </c>
      <c r="H876" s="295"/>
      <c r="I876" s="295"/>
      <c r="J876" s="295"/>
      <c r="K876" s="295"/>
      <c r="L876" s="295"/>
      <c r="M876" s="295"/>
      <c r="N876" s="295">
        <v>0</v>
      </c>
      <c r="O876" s="295">
        <f>'7.  Persistence Report'!T149</f>
        <v>9.7844416785208441</v>
      </c>
      <c r="P876" s="295">
        <f>'7.  Persistence Report'!U149</f>
        <v>9.7844416785208441</v>
      </c>
      <c r="Q876" s="295">
        <f>'7.  Persistence Report'!V149</f>
        <v>9.7844416785208441</v>
      </c>
      <c r="R876" s="295">
        <f>'7.  Persistence Report'!W149</f>
        <v>9.7844416785208441</v>
      </c>
      <c r="S876" s="295"/>
      <c r="T876" s="295"/>
      <c r="U876" s="295"/>
      <c r="V876" s="295"/>
      <c r="W876" s="295"/>
      <c r="X876" s="295"/>
      <c r="Y876" s="426"/>
      <c r="Z876" s="415"/>
      <c r="AA876" s="415">
        <v>1</v>
      </c>
      <c r="AB876" s="415"/>
      <c r="AC876" s="415"/>
      <c r="AD876" s="415"/>
      <c r="AE876" s="415"/>
      <c r="AF876" s="415"/>
      <c r="AG876" s="415"/>
      <c r="AH876" s="415"/>
      <c r="AI876" s="415"/>
      <c r="AJ876" s="415"/>
      <c r="AK876" s="415"/>
      <c r="AL876" s="415"/>
      <c r="AM876" s="296">
        <f>SUM(Y876:AL876)</f>
        <v>1</v>
      </c>
    </row>
    <row r="877" spans="1:39" outlineLevel="1">
      <c r="A877" s="532"/>
      <c r="B877" s="294" t="s">
        <v>342</v>
      </c>
      <c r="C877" s="291" t="s">
        <v>163</v>
      </c>
      <c r="D877" s="295"/>
      <c r="E877" s="295"/>
      <c r="F877" s="295"/>
      <c r="G877" s="295"/>
      <c r="H877" s="295"/>
      <c r="I877" s="295"/>
      <c r="J877" s="295"/>
      <c r="K877" s="295"/>
      <c r="L877" s="295"/>
      <c r="M877" s="295"/>
      <c r="N877" s="295">
        <f>N876</f>
        <v>0</v>
      </c>
      <c r="O877" s="295"/>
      <c r="P877" s="295"/>
      <c r="Q877" s="295"/>
      <c r="R877" s="295"/>
      <c r="S877" s="295"/>
      <c r="T877" s="295"/>
      <c r="U877" s="295"/>
      <c r="V877" s="295"/>
      <c r="W877" s="295"/>
      <c r="X877" s="295"/>
      <c r="Y877" s="411">
        <f>Y876</f>
        <v>0</v>
      </c>
      <c r="Z877" s="411">
        <f t="shared" ref="Z877" si="2629">Z876</f>
        <v>0</v>
      </c>
      <c r="AA877" s="411">
        <f t="shared" ref="AA877" si="2630">AA876</f>
        <v>1</v>
      </c>
      <c r="AB877" s="411">
        <f t="shared" ref="AB877" si="2631">AB876</f>
        <v>0</v>
      </c>
      <c r="AC877" s="411">
        <f t="shared" ref="AC877" si="2632">AC876</f>
        <v>0</v>
      </c>
      <c r="AD877" s="411">
        <f t="shared" ref="AD877" si="2633">AD876</f>
        <v>0</v>
      </c>
      <c r="AE877" s="411">
        <f t="shared" ref="AE877" si="2634">AE876</f>
        <v>0</v>
      </c>
      <c r="AF877" s="411">
        <f t="shared" ref="AF877" si="2635">AF876</f>
        <v>0</v>
      </c>
      <c r="AG877" s="411">
        <f t="shared" ref="AG877" si="2636">AG876</f>
        <v>0</v>
      </c>
      <c r="AH877" s="411">
        <f t="shared" ref="AH877" si="2637">AH876</f>
        <v>0</v>
      </c>
      <c r="AI877" s="411">
        <f t="shared" ref="AI877" si="2638">AI876</f>
        <v>0</v>
      </c>
      <c r="AJ877" s="411">
        <f t="shared" ref="AJ877" si="2639">AJ876</f>
        <v>0</v>
      </c>
      <c r="AK877" s="411">
        <f t="shared" ref="AK877" si="2640">AK876</f>
        <v>0</v>
      </c>
      <c r="AL877" s="411">
        <f t="shared" ref="AL877" si="2641">AL876</f>
        <v>0</v>
      </c>
      <c r="AM877" s="306"/>
    </row>
    <row r="878" spans="1:39" outlineLevel="1">
      <c r="A878" s="532"/>
      <c r="B878" s="428"/>
      <c r="C878" s="291"/>
      <c r="D878" s="291"/>
      <c r="E878" s="291"/>
      <c r="F878" s="291"/>
      <c r="G878" s="291"/>
      <c r="H878" s="291"/>
      <c r="I878" s="291"/>
      <c r="J878" s="291"/>
      <c r="K878" s="291"/>
      <c r="L878" s="291"/>
      <c r="M878" s="291"/>
      <c r="N878" s="291"/>
      <c r="O878" s="291"/>
      <c r="P878" s="291"/>
      <c r="Q878" s="291"/>
      <c r="R878" s="291"/>
      <c r="S878" s="291"/>
      <c r="T878" s="291"/>
      <c r="U878" s="291"/>
      <c r="V878" s="291"/>
      <c r="W878" s="291"/>
      <c r="X878" s="291"/>
      <c r="Y878" s="412"/>
      <c r="Z878" s="425"/>
      <c r="AA878" s="425"/>
      <c r="AB878" s="425"/>
      <c r="AC878" s="425"/>
      <c r="AD878" s="425"/>
      <c r="AE878" s="425"/>
      <c r="AF878" s="425"/>
      <c r="AG878" s="425"/>
      <c r="AH878" s="425"/>
      <c r="AI878" s="425"/>
      <c r="AJ878" s="425"/>
      <c r="AK878" s="425"/>
      <c r="AL878" s="425"/>
      <c r="AM878" s="306"/>
    </row>
    <row r="879" spans="1:39" outlineLevel="1">
      <c r="A879" s="532">
        <v>34</v>
      </c>
      <c r="B879" s="428" t="s">
        <v>126</v>
      </c>
      <c r="C879" s="291" t="s">
        <v>25</v>
      </c>
      <c r="D879" s="295"/>
      <c r="E879" s="295"/>
      <c r="F879" s="295"/>
      <c r="G879" s="295"/>
      <c r="H879" s="295"/>
      <c r="I879" s="295"/>
      <c r="J879" s="295"/>
      <c r="K879" s="295"/>
      <c r="L879" s="295"/>
      <c r="M879" s="295"/>
      <c r="N879" s="295">
        <v>0</v>
      </c>
      <c r="O879" s="295"/>
      <c r="P879" s="295"/>
      <c r="Q879" s="295"/>
      <c r="R879" s="295"/>
      <c r="S879" s="295"/>
      <c r="T879" s="295"/>
      <c r="U879" s="295"/>
      <c r="V879" s="295"/>
      <c r="W879" s="295"/>
      <c r="X879" s="295"/>
      <c r="Y879" s="426"/>
      <c r="Z879" s="415"/>
      <c r="AA879" s="415"/>
      <c r="AB879" s="415"/>
      <c r="AC879" s="415"/>
      <c r="AD879" s="415"/>
      <c r="AE879" s="415"/>
      <c r="AF879" s="415"/>
      <c r="AG879" s="415"/>
      <c r="AH879" s="415"/>
      <c r="AI879" s="415"/>
      <c r="AJ879" s="415"/>
      <c r="AK879" s="415"/>
      <c r="AL879" s="415"/>
      <c r="AM879" s="296">
        <f>SUM(Y879:AL879)</f>
        <v>0</v>
      </c>
    </row>
    <row r="880" spans="1:39" outlineLevel="1">
      <c r="A880" s="532"/>
      <c r="B880" s="294" t="s">
        <v>342</v>
      </c>
      <c r="C880" s="291" t="s">
        <v>163</v>
      </c>
      <c r="D880" s="295"/>
      <c r="E880" s="295"/>
      <c r="F880" s="295"/>
      <c r="G880" s="295"/>
      <c r="H880" s="295"/>
      <c r="I880" s="295"/>
      <c r="J880" s="295"/>
      <c r="K880" s="295"/>
      <c r="L880" s="295"/>
      <c r="M880" s="295"/>
      <c r="N880" s="295">
        <f>N879</f>
        <v>0</v>
      </c>
      <c r="O880" s="295"/>
      <c r="P880" s="295"/>
      <c r="Q880" s="295"/>
      <c r="R880" s="295"/>
      <c r="S880" s="295"/>
      <c r="T880" s="295"/>
      <c r="U880" s="295"/>
      <c r="V880" s="295"/>
      <c r="W880" s="295"/>
      <c r="X880" s="295"/>
      <c r="Y880" s="411">
        <f>Y879</f>
        <v>0</v>
      </c>
      <c r="Z880" s="411">
        <f t="shared" ref="Z880" si="2642">Z879</f>
        <v>0</v>
      </c>
      <c r="AA880" s="411">
        <f t="shared" ref="AA880" si="2643">AA879</f>
        <v>0</v>
      </c>
      <c r="AB880" s="411">
        <f t="shared" ref="AB880" si="2644">AB879</f>
        <v>0</v>
      </c>
      <c r="AC880" s="411">
        <f t="shared" ref="AC880" si="2645">AC879</f>
        <v>0</v>
      </c>
      <c r="AD880" s="411">
        <f t="shared" ref="AD880" si="2646">AD879</f>
        <v>0</v>
      </c>
      <c r="AE880" s="411">
        <f t="shared" ref="AE880" si="2647">AE879</f>
        <v>0</v>
      </c>
      <c r="AF880" s="411">
        <f t="shared" ref="AF880" si="2648">AF879</f>
        <v>0</v>
      </c>
      <c r="AG880" s="411">
        <f t="shared" ref="AG880" si="2649">AG879</f>
        <v>0</v>
      </c>
      <c r="AH880" s="411">
        <f t="shared" ref="AH880" si="2650">AH879</f>
        <v>0</v>
      </c>
      <c r="AI880" s="411">
        <f t="shared" ref="AI880" si="2651">AI879</f>
        <v>0</v>
      </c>
      <c r="AJ880" s="411">
        <f t="shared" ref="AJ880" si="2652">AJ879</f>
        <v>0</v>
      </c>
      <c r="AK880" s="411">
        <f t="shared" ref="AK880" si="2653">AK879</f>
        <v>0</v>
      </c>
      <c r="AL880" s="411">
        <f t="shared" ref="AL880" si="2654">AL879</f>
        <v>0</v>
      </c>
      <c r="AM880" s="306"/>
    </row>
    <row r="881" spans="1:39" outlineLevel="1">
      <c r="A881" s="532"/>
      <c r="B881" s="428"/>
      <c r="C881" s="291"/>
      <c r="D881" s="291"/>
      <c r="E881" s="291"/>
      <c r="F881" s="291"/>
      <c r="G881" s="291"/>
      <c r="H881" s="291"/>
      <c r="I881" s="291"/>
      <c r="J881" s="291"/>
      <c r="K881" s="291"/>
      <c r="L881" s="291"/>
      <c r="M881" s="291"/>
      <c r="N881" s="291"/>
      <c r="O881" s="291"/>
      <c r="P881" s="291"/>
      <c r="Q881" s="291"/>
      <c r="R881" s="291"/>
      <c r="S881" s="291"/>
      <c r="T881" s="291"/>
      <c r="U881" s="291"/>
      <c r="V881" s="291"/>
      <c r="W881" s="291"/>
      <c r="X881" s="291"/>
      <c r="Y881" s="412"/>
      <c r="Z881" s="425"/>
      <c r="AA881" s="425"/>
      <c r="AB881" s="425"/>
      <c r="AC881" s="425"/>
      <c r="AD881" s="425"/>
      <c r="AE881" s="425"/>
      <c r="AF881" s="425"/>
      <c r="AG881" s="425"/>
      <c r="AH881" s="425"/>
      <c r="AI881" s="425"/>
      <c r="AJ881" s="425"/>
      <c r="AK881" s="425"/>
      <c r="AL881" s="425"/>
      <c r="AM881" s="306"/>
    </row>
    <row r="882" spans="1:39" outlineLevel="1">
      <c r="A882" s="532">
        <v>35</v>
      </c>
      <c r="B882" s="428" t="s">
        <v>127</v>
      </c>
      <c r="C882" s="291" t="s">
        <v>25</v>
      </c>
      <c r="D882" s="295"/>
      <c r="E882" s="295"/>
      <c r="F882" s="295"/>
      <c r="G882" s="295"/>
      <c r="H882" s="295"/>
      <c r="I882" s="295"/>
      <c r="J882" s="295"/>
      <c r="K882" s="295"/>
      <c r="L882" s="295"/>
      <c r="M882" s="295"/>
      <c r="N882" s="295">
        <v>0</v>
      </c>
      <c r="O882" s="295"/>
      <c r="P882" s="295"/>
      <c r="Q882" s="295"/>
      <c r="R882" s="295"/>
      <c r="S882" s="295"/>
      <c r="T882" s="295"/>
      <c r="U882" s="295"/>
      <c r="V882" s="295"/>
      <c r="W882" s="295"/>
      <c r="X882" s="295"/>
      <c r="Y882" s="426"/>
      <c r="Z882" s="415"/>
      <c r="AA882" s="415"/>
      <c r="AB882" s="415"/>
      <c r="AC882" s="415"/>
      <c r="AD882" s="415"/>
      <c r="AE882" s="415"/>
      <c r="AF882" s="415"/>
      <c r="AG882" s="415"/>
      <c r="AH882" s="415"/>
      <c r="AI882" s="415"/>
      <c r="AJ882" s="415"/>
      <c r="AK882" s="415"/>
      <c r="AL882" s="415"/>
      <c r="AM882" s="296">
        <f>SUM(Y882:AL882)</f>
        <v>0</v>
      </c>
    </row>
    <row r="883" spans="1:39" outlineLevel="1">
      <c r="A883" s="532"/>
      <c r="B883" s="294" t="s">
        <v>342</v>
      </c>
      <c r="C883" s="291" t="s">
        <v>163</v>
      </c>
      <c r="D883" s="295"/>
      <c r="E883" s="295"/>
      <c r="F883" s="295"/>
      <c r="G883" s="295"/>
      <c r="H883" s="295"/>
      <c r="I883" s="295"/>
      <c r="J883" s="295"/>
      <c r="K883" s="295"/>
      <c r="L883" s="295"/>
      <c r="M883" s="295"/>
      <c r="N883" s="295">
        <f>N882</f>
        <v>0</v>
      </c>
      <c r="O883" s="295"/>
      <c r="P883" s="295"/>
      <c r="Q883" s="295"/>
      <c r="R883" s="295"/>
      <c r="S883" s="295"/>
      <c r="T883" s="295"/>
      <c r="U883" s="295"/>
      <c r="V883" s="295"/>
      <c r="W883" s="295"/>
      <c r="X883" s="295"/>
      <c r="Y883" s="411">
        <f>Y882</f>
        <v>0</v>
      </c>
      <c r="Z883" s="411">
        <f t="shared" ref="Z883" si="2655">Z882</f>
        <v>0</v>
      </c>
      <c r="AA883" s="411">
        <f t="shared" ref="AA883" si="2656">AA882</f>
        <v>0</v>
      </c>
      <c r="AB883" s="411">
        <f t="shared" ref="AB883" si="2657">AB882</f>
        <v>0</v>
      </c>
      <c r="AC883" s="411">
        <f t="shared" ref="AC883" si="2658">AC882</f>
        <v>0</v>
      </c>
      <c r="AD883" s="411">
        <f t="shared" ref="AD883" si="2659">AD882</f>
        <v>0</v>
      </c>
      <c r="AE883" s="411">
        <f t="shared" ref="AE883" si="2660">AE882</f>
        <v>0</v>
      </c>
      <c r="AF883" s="411">
        <f t="shared" ref="AF883" si="2661">AF882</f>
        <v>0</v>
      </c>
      <c r="AG883" s="411">
        <f t="shared" ref="AG883" si="2662">AG882</f>
        <v>0</v>
      </c>
      <c r="AH883" s="411">
        <f t="shared" ref="AH883" si="2663">AH882</f>
        <v>0</v>
      </c>
      <c r="AI883" s="411">
        <f t="shared" ref="AI883" si="2664">AI882</f>
        <v>0</v>
      </c>
      <c r="AJ883" s="411">
        <f t="shared" ref="AJ883" si="2665">AJ882</f>
        <v>0</v>
      </c>
      <c r="AK883" s="411">
        <f t="shared" ref="AK883" si="2666">AK882</f>
        <v>0</v>
      </c>
      <c r="AL883" s="411">
        <f t="shared" ref="AL883" si="2667">AL882</f>
        <v>0</v>
      </c>
      <c r="AM883" s="306"/>
    </row>
    <row r="884" spans="1:39" outlineLevel="1">
      <c r="A884" s="532"/>
      <c r="B884" s="431"/>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15.75" outlineLevel="1">
      <c r="A885" s="532"/>
      <c r="B885" s="288" t="s">
        <v>502</v>
      </c>
      <c r="C885" s="291"/>
      <c r="D885" s="291"/>
      <c r="E885" s="291"/>
      <c r="F885" s="291"/>
      <c r="G885" s="291"/>
      <c r="H885" s="291"/>
      <c r="I885" s="291"/>
      <c r="J885" s="291"/>
      <c r="K885" s="291"/>
      <c r="L885" s="291"/>
      <c r="M885" s="291"/>
      <c r="N885" s="291"/>
      <c r="O885" s="291"/>
      <c r="P885" s="291"/>
      <c r="Q885" s="291"/>
      <c r="R885" s="291"/>
      <c r="S885" s="291"/>
      <c r="T885" s="291"/>
      <c r="U885" s="291"/>
      <c r="V885" s="291"/>
      <c r="W885" s="291"/>
      <c r="X885" s="291"/>
      <c r="Y885" s="412"/>
      <c r="Z885" s="425"/>
      <c r="AA885" s="425"/>
      <c r="AB885" s="425"/>
      <c r="AC885" s="425"/>
      <c r="AD885" s="425"/>
      <c r="AE885" s="425"/>
      <c r="AF885" s="425"/>
      <c r="AG885" s="425"/>
      <c r="AH885" s="425"/>
      <c r="AI885" s="425"/>
      <c r="AJ885" s="425"/>
      <c r="AK885" s="425"/>
      <c r="AL885" s="425"/>
      <c r="AM885" s="306"/>
    </row>
    <row r="886" spans="1:39" ht="45" outlineLevel="1">
      <c r="A886" s="532">
        <v>36</v>
      </c>
      <c r="B886" s="428" t="s">
        <v>128</v>
      </c>
      <c r="C886" s="291" t="s">
        <v>25</v>
      </c>
      <c r="D886" s="295"/>
      <c r="E886" s="295"/>
      <c r="F886" s="295"/>
      <c r="G886" s="295"/>
      <c r="H886" s="295"/>
      <c r="I886" s="295"/>
      <c r="J886" s="295"/>
      <c r="K886" s="295"/>
      <c r="L886" s="295"/>
      <c r="M886" s="295"/>
      <c r="N886" s="295">
        <v>12</v>
      </c>
      <c r="O886" s="295"/>
      <c r="P886" s="295"/>
      <c r="Q886" s="295"/>
      <c r="R886" s="295"/>
      <c r="S886" s="295"/>
      <c r="T886" s="295"/>
      <c r="U886" s="295"/>
      <c r="V886" s="295"/>
      <c r="W886" s="295"/>
      <c r="X886" s="295"/>
      <c r="Y886" s="426"/>
      <c r="Z886" s="415"/>
      <c r="AA886" s="415"/>
      <c r="AB886" s="415"/>
      <c r="AC886" s="415"/>
      <c r="AD886" s="415"/>
      <c r="AE886" s="415"/>
      <c r="AF886" s="415"/>
      <c r="AG886" s="415"/>
      <c r="AH886" s="415"/>
      <c r="AI886" s="415"/>
      <c r="AJ886" s="415"/>
      <c r="AK886" s="415"/>
      <c r="AL886" s="415"/>
      <c r="AM886" s="296">
        <f>SUM(Y886:AL886)</f>
        <v>0</v>
      </c>
    </row>
    <row r="887" spans="1:39" outlineLevel="1">
      <c r="A887" s="532"/>
      <c r="B887" s="294" t="s">
        <v>342</v>
      </c>
      <c r="C887" s="291" t="s">
        <v>163</v>
      </c>
      <c r="D887" s="295"/>
      <c r="E887" s="295"/>
      <c r="F887" s="295"/>
      <c r="G887" s="295"/>
      <c r="H887" s="295"/>
      <c r="I887" s="295"/>
      <c r="J887" s="295"/>
      <c r="K887" s="295"/>
      <c r="L887" s="295"/>
      <c r="M887" s="295"/>
      <c r="N887" s="295">
        <f>N886</f>
        <v>12</v>
      </c>
      <c r="O887" s="295"/>
      <c r="P887" s="295"/>
      <c r="Q887" s="295"/>
      <c r="R887" s="295"/>
      <c r="S887" s="295"/>
      <c r="T887" s="295"/>
      <c r="U887" s="295"/>
      <c r="V887" s="295"/>
      <c r="W887" s="295"/>
      <c r="X887" s="295"/>
      <c r="Y887" s="411">
        <f>Y886</f>
        <v>0</v>
      </c>
      <c r="Z887" s="411">
        <f t="shared" ref="Z887" si="2668">Z886</f>
        <v>0</v>
      </c>
      <c r="AA887" s="411">
        <f t="shared" ref="AA887" si="2669">AA886</f>
        <v>0</v>
      </c>
      <c r="AB887" s="411">
        <f t="shared" ref="AB887" si="2670">AB886</f>
        <v>0</v>
      </c>
      <c r="AC887" s="411">
        <f t="shared" ref="AC887" si="2671">AC886</f>
        <v>0</v>
      </c>
      <c r="AD887" s="411">
        <f t="shared" ref="AD887" si="2672">AD886</f>
        <v>0</v>
      </c>
      <c r="AE887" s="411">
        <f t="shared" ref="AE887" si="2673">AE886</f>
        <v>0</v>
      </c>
      <c r="AF887" s="411">
        <f t="shared" ref="AF887" si="2674">AF886</f>
        <v>0</v>
      </c>
      <c r="AG887" s="411">
        <f t="shared" ref="AG887" si="2675">AG886</f>
        <v>0</v>
      </c>
      <c r="AH887" s="411">
        <f t="shared" ref="AH887" si="2676">AH886</f>
        <v>0</v>
      </c>
      <c r="AI887" s="411">
        <f t="shared" ref="AI887" si="2677">AI886</f>
        <v>0</v>
      </c>
      <c r="AJ887" s="411">
        <f t="shared" ref="AJ887" si="2678">AJ886</f>
        <v>0</v>
      </c>
      <c r="AK887" s="411">
        <f t="shared" ref="AK887" si="2679">AK886</f>
        <v>0</v>
      </c>
      <c r="AL887" s="411">
        <f t="shared" ref="AL887" si="2680">AL886</f>
        <v>0</v>
      </c>
      <c r="AM887" s="306"/>
    </row>
    <row r="888" spans="1:39" outlineLevel="1">
      <c r="A888" s="532"/>
      <c r="B888" s="428"/>
      <c r="C888" s="291"/>
      <c r="D888" s="291"/>
      <c r="E888" s="291"/>
      <c r="F888" s="291"/>
      <c r="G888" s="291"/>
      <c r="H888" s="291"/>
      <c r="I888" s="291"/>
      <c r="J888" s="291"/>
      <c r="K888" s="291"/>
      <c r="L888" s="291"/>
      <c r="M888" s="291"/>
      <c r="N888" s="291"/>
      <c r="O888" s="291"/>
      <c r="P888" s="291"/>
      <c r="Q888" s="291"/>
      <c r="R888" s="291"/>
      <c r="S888" s="291"/>
      <c r="T888" s="291"/>
      <c r="U888" s="291"/>
      <c r="V888" s="291"/>
      <c r="W888" s="291"/>
      <c r="X888" s="291"/>
      <c r="Y888" s="412"/>
      <c r="Z888" s="425"/>
      <c r="AA888" s="425"/>
      <c r="AB888" s="425"/>
      <c r="AC888" s="425"/>
      <c r="AD888" s="425"/>
      <c r="AE888" s="425"/>
      <c r="AF888" s="425"/>
      <c r="AG888" s="425"/>
      <c r="AH888" s="425"/>
      <c r="AI888" s="425"/>
      <c r="AJ888" s="425"/>
      <c r="AK888" s="425"/>
      <c r="AL888" s="425"/>
      <c r="AM888" s="306"/>
    </row>
    <row r="889" spans="1:39" ht="30" outlineLevel="1">
      <c r="A889" s="532">
        <v>37</v>
      </c>
      <c r="B889" s="428" t="s">
        <v>129</v>
      </c>
      <c r="C889" s="291" t="s">
        <v>25</v>
      </c>
      <c r="D889" s="295"/>
      <c r="E889" s="295"/>
      <c r="F889" s="295"/>
      <c r="G889" s="295"/>
      <c r="H889" s="295"/>
      <c r="I889" s="295"/>
      <c r="J889" s="295"/>
      <c r="K889" s="295"/>
      <c r="L889" s="295"/>
      <c r="M889" s="295"/>
      <c r="N889" s="295">
        <v>12</v>
      </c>
      <c r="O889" s="295"/>
      <c r="P889" s="295"/>
      <c r="Q889" s="295"/>
      <c r="R889" s="295"/>
      <c r="S889" s="295"/>
      <c r="T889" s="295"/>
      <c r="U889" s="295"/>
      <c r="V889" s="295"/>
      <c r="W889" s="295"/>
      <c r="X889" s="295"/>
      <c r="Y889" s="426"/>
      <c r="Z889" s="415"/>
      <c r="AA889" s="415"/>
      <c r="AB889" s="415"/>
      <c r="AC889" s="415"/>
      <c r="AD889" s="415"/>
      <c r="AE889" s="415"/>
      <c r="AF889" s="415"/>
      <c r="AG889" s="415"/>
      <c r="AH889" s="415"/>
      <c r="AI889" s="415"/>
      <c r="AJ889" s="415"/>
      <c r="AK889" s="415"/>
      <c r="AL889" s="415"/>
      <c r="AM889" s="296">
        <f>SUM(Y889:AL889)</f>
        <v>0</v>
      </c>
    </row>
    <row r="890" spans="1:39" outlineLevel="1">
      <c r="A890" s="532"/>
      <c r="B890" s="294" t="s">
        <v>342</v>
      </c>
      <c r="C890" s="291" t="s">
        <v>163</v>
      </c>
      <c r="D890" s="295"/>
      <c r="E890" s="295"/>
      <c r="F890" s="295"/>
      <c r="G890" s="295"/>
      <c r="H890" s="295"/>
      <c r="I890" s="295"/>
      <c r="J890" s="295"/>
      <c r="K890" s="295"/>
      <c r="L890" s="295"/>
      <c r="M890" s="295"/>
      <c r="N890" s="295">
        <f>N889</f>
        <v>12</v>
      </c>
      <c r="O890" s="295"/>
      <c r="P890" s="295"/>
      <c r="Q890" s="295"/>
      <c r="R890" s="295"/>
      <c r="S890" s="295"/>
      <c r="T890" s="295"/>
      <c r="U890" s="295"/>
      <c r="V890" s="295"/>
      <c r="W890" s="295"/>
      <c r="X890" s="295"/>
      <c r="Y890" s="411">
        <f>Y889</f>
        <v>0</v>
      </c>
      <c r="Z890" s="411">
        <f t="shared" ref="Z890" si="2681">Z889</f>
        <v>0</v>
      </c>
      <c r="AA890" s="411">
        <f t="shared" ref="AA890" si="2682">AA889</f>
        <v>0</v>
      </c>
      <c r="AB890" s="411">
        <f t="shared" ref="AB890" si="2683">AB889</f>
        <v>0</v>
      </c>
      <c r="AC890" s="411">
        <f t="shared" ref="AC890" si="2684">AC889</f>
        <v>0</v>
      </c>
      <c r="AD890" s="411">
        <f t="shared" ref="AD890" si="2685">AD889</f>
        <v>0</v>
      </c>
      <c r="AE890" s="411">
        <f t="shared" ref="AE890" si="2686">AE889</f>
        <v>0</v>
      </c>
      <c r="AF890" s="411">
        <f t="shared" ref="AF890" si="2687">AF889</f>
        <v>0</v>
      </c>
      <c r="AG890" s="411">
        <f t="shared" ref="AG890" si="2688">AG889</f>
        <v>0</v>
      </c>
      <c r="AH890" s="411">
        <f t="shared" ref="AH890" si="2689">AH889</f>
        <v>0</v>
      </c>
      <c r="AI890" s="411">
        <f t="shared" ref="AI890" si="2690">AI889</f>
        <v>0</v>
      </c>
      <c r="AJ890" s="411">
        <f t="shared" ref="AJ890" si="2691">AJ889</f>
        <v>0</v>
      </c>
      <c r="AK890" s="411">
        <f t="shared" ref="AK890" si="2692">AK889</f>
        <v>0</v>
      </c>
      <c r="AL890" s="411">
        <f t="shared" ref="AL890" si="2693">AL889</f>
        <v>0</v>
      </c>
      <c r="AM890" s="306"/>
    </row>
    <row r="891" spans="1:39" outlineLevel="1">
      <c r="A891" s="532"/>
      <c r="B891" s="428"/>
      <c r="C891" s="291"/>
      <c r="D891" s="291"/>
      <c r="E891" s="291"/>
      <c r="F891" s="291"/>
      <c r="G891" s="291"/>
      <c r="H891" s="291"/>
      <c r="I891" s="291"/>
      <c r="J891" s="291"/>
      <c r="K891" s="291"/>
      <c r="L891" s="291"/>
      <c r="M891" s="291"/>
      <c r="N891" s="291"/>
      <c r="O891" s="291"/>
      <c r="P891" s="291"/>
      <c r="Q891" s="291"/>
      <c r="R891" s="291"/>
      <c r="S891" s="291"/>
      <c r="T891" s="291"/>
      <c r="U891" s="291"/>
      <c r="V891" s="291"/>
      <c r="W891" s="291"/>
      <c r="X891" s="291"/>
      <c r="Y891" s="412"/>
      <c r="Z891" s="425"/>
      <c r="AA891" s="425"/>
      <c r="AB891" s="425"/>
      <c r="AC891" s="425"/>
      <c r="AD891" s="425"/>
      <c r="AE891" s="425"/>
      <c r="AF891" s="425"/>
      <c r="AG891" s="425"/>
      <c r="AH891" s="425"/>
      <c r="AI891" s="425"/>
      <c r="AJ891" s="425"/>
      <c r="AK891" s="425"/>
      <c r="AL891" s="425"/>
      <c r="AM891" s="306"/>
    </row>
    <row r="892" spans="1:39" outlineLevel="1">
      <c r="A892" s="532">
        <v>38</v>
      </c>
      <c r="B892" s="428" t="s">
        <v>130</v>
      </c>
      <c r="C892" s="291" t="s">
        <v>25</v>
      </c>
      <c r="D892" s="295"/>
      <c r="E892" s="295"/>
      <c r="F892" s="295"/>
      <c r="G892" s="295"/>
      <c r="H892" s="295"/>
      <c r="I892" s="295"/>
      <c r="J892" s="295"/>
      <c r="K892" s="295"/>
      <c r="L892" s="295"/>
      <c r="M892" s="295"/>
      <c r="N892" s="295">
        <v>12</v>
      </c>
      <c r="O892" s="295"/>
      <c r="P892" s="295"/>
      <c r="Q892" s="295"/>
      <c r="R892" s="295"/>
      <c r="S892" s="295"/>
      <c r="T892" s="295"/>
      <c r="U892" s="295"/>
      <c r="V892" s="295"/>
      <c r="W892" s="295"/>
      <c r="X892" s="295"/>
      <c r="Y892" s="426"/>
      <c r="Z892" s="415"/>
      <c r="AA892" s="415"/>
      <c r="AB892" s="415"/>
      <c r="AC892" s="415"/>
      <c r="AD892" s="415"/>
      <c r="AE892" s="415"/>
      <c r="AF892" s="415"/>
      <c r="AG892" s="415"/>
      <c r="AH892" s="415"/>
      <c r="AI892" s="415"/>
      <c r="AJ892" s="415"/>
      <c r="AK892" s="415"/>
      <c r="AL892" s="415"/>
      <c r="AM892" s="296">
        <f>SUM(Y892:AL892)</f>
        <v>0</v>
      </c>
    </row>
    <row r="893" spans="1:39" outlineLevel="1">
      <c r="A893" s="532"/>
      <c r="B893" s="294" t="s">
        <v>342</v>
      </c>
      <c r="C893" s="291" t="s">
        <v>163</v>
      </c>
      <c r="D893" s="295"/>
      <c r="E893" s="295"/>
      <c r="F893" s="295"/>
      <c r="G893" s="295"/>
      <c r="H893" s="295"/>
      <c r="I893" s="295"/>
      <c r="J893" s="295"/>
      <c r="K893" s="295"/>
      <c r="L893" s="295"/>
      <c r="M893" s="295"/>
      <c r="N893" s="295">
        <f>N892</f>
        <v>12</v>
      </c>
      <c r="O893" s="295"/>
      <c r="P893" s="295"/>
      <c r="Q893" s="295"/>
      <c r="R893" s="295"/>
      <c r="S893" s="295"/>
      <c r="T893" s="295"/>
      <c r="U893" s="295"/>
      <c r="V893" s="295"/>
      <c r="W893" s="295"/>
      <c r="X893" s="295"/>
      <c r="Y893" s="411">
        <f>Y892</f>
        <v>0</v>
      </c>
      <c r="Z893" s="411">
        <f t="shared" ref="Z893" si="2694">Z892</f>
        <v>0</v>
      </c>
      <c r="AA893" s="411">
        <f t="shared" ref="AA893" si="2695">AA892</f>
        <v>0</v>
      </c>
      <c r="AB893" s="411">
        <f t="shared" ref="AB893" si="2696">AB892</f>
        <v>0</v>
      </c>
      <c r="AC893" s="411">
        <f t="shared" ref="AC893" si="2697">AC892</f>
        <v>0</v>
      </c>
      <c r="AD893" s="411">
        <f t="shared" ref="AD893" si="2698">AD892</f>
        <v>0</v>
      </c>
      <c r="AE893" s="411">
        <f t="shared" ref="AE893" si="2699">AE892</f>
        <v>0</v>
      </c>
      <c r="AF893" s="411">
        <f t="shared" ref="AF893" si="2700">AF892</f>
        <v>0</v>
      </c>
      <c r="AG893" s="411">
        <f t="shared" ref="AG893" si="2701">AG892</f>
        <v>0</v>
      </c>
      <c r="AH893" s="411">
        <f t="shared" ref="AH893" si="2702">AH892</f>
        <v>0</v>
      </c>
      <c r="AI893" s="411">
        <f t="shared" ref="AI893" si="2703">AI892</f>
        <v>0</v>
      </c>
      <c r="AJ893" s="411">
        <f t="shared" ref="AJ893" si="2704">AJ892</f>
        <v>0</v>
      </c>
      <c r="AK893" s="411">
        <f t="shared" ref="AK893" si="2705">AK892</f>
        <v>0</v>
      </c>
      <c r="AL893" s="411">
        <f t="shared" ref="AL893" si="2706">AL892</f>
        <v>0</v>
      </c>
      <c r="AM893" s="306"/>
    </row>
    <row r="894" spans="1:39" outlineLevel="1">
      <c r="A894" s="532"/>
      <c r="B894" s="428"/>
      <c r="C894" s="291"/>
      <c r="D894" s="291"/>
      <c r="E894" s="291"/>
      <c r="F894" s="291"/>
      <c r="G894" s="291"/>
      <c r="H894" s="291"/>
      <c r="I894" s="291"/>
      <c r="J894" s="291"/>
      <c r="K894" s="291"/>
      <c r="L894" s="291"/>
      <c r="M894" s="291"/>
      <c r="N894" s="291"/>
      <c r="O894" s="291"/>
      <c r="P894" s="291"/>
      <c r="Q894" s="291"/>
      <c r="R894" s="291"/>
      <c r="S894" s="291"/>
      <c r="T894" s="291"/>
      <c r="U894" s="291"/>
      <c r="V894" s="291"/>
      <c r="W894" s="291"/>
      <c r="X894" s="291"/>
      <c r="Y894" s="412"/>
      <c r="Z894" s="425"/>
      <c r="AA894" s="425"/>
      <c r="AB894" s="425"/>
      <c r="AC894" s="425"/>
      <c r="AD894" s="425"/>
      <c r="AE894" s="425"/>
      <c r="AF894" s="425"/>
      <c r="AG894" s="425"/>
      <c r="AH894" s="425"/>
      <c r="AI894" s="425"/>
      <c r="AJ894" s="425"/>
      <c r="AK894" s="425"/>
      <c r="AL894" s="425"/>
      <c r="AM894" s="306"/>
    </row>
    <row r="895" spans="1:39" ht="30" outlineLevel="1">
      <c r="A895" s="532">
        <v>39</v>
      </c>
      <c r="B895" s="428" t="s">
        <v>131</v>
      </c>
      <c r="C895" s="291" t="s">
        <v>25</v>
      </c>
      <c r="D895" s="295"/>
      <c r="E895" s="295"/>
      <c r="F895" s="295"/>
      <c r="G895" s="295"/>
      <c r="H895" s="295"/>
      <c r="I895" s="295"/>
      <c r="J895" s="295"/>
      <c r="K895" s="295"/>
      <c r="L895" s="295"/>
      <c r="M895" s="295"/>
      <c r="N895" s="295">
        <v>12</v>
      </c>
      <c r="O895" s="295"/>
      <c r="P895" s="295"/>
      <c r="Q895" s="295"/>
      <c r="R895" s="295"/>
      <c r="S895" s="295"/>
      <c r="T895" s="295"/>
      <c r="U895" s="295"/>
      <c r="V895" s="295"/>
      <c r="W895" s="295"/>
      <c r="X895" s="295"/>
      <c r="Y895" s="426"/>
      <c r="Z895" s="415"/>
      <c r="AA895" s="415"/>
      <c r="AB895" s="415"/>
      <c r="AC895" s="415"/>
      <c r="AD895" s="415"/>
      <c r="AE895" s="415"/>
      <c r="AF895" s="415"/>
      <c r="AG895" s="415"/>
      <c r="AH895" s="415"/>
      <c r="AI895" s="415"/>
      <c r="AJ895" s="415"/>
      <c r="AK895" s="415"/>
      <c r="AL895" s="415"/>
      <c r="AM895" s="296">
        <f>SUM(Y895:AL895)</f>
        <v>0</v>
      </c>
    </row>
    <row r="896" spans="1:39" outlineLevel="1">
      <c r="A896" s="532"/>
      <c r="B896" s="294" t="s">
        <v>342</v>
      </c>
      <c r="C896" s="291" t="s">
        <v>163</v>
      </c>
      <c r="D896" s="295"/>
      <c r="E896" s="295"/>
      <c r="F896" s="295"/>
      <c r="G896" s="295"/>
      <c r="H896" s="295"/>
      <c r="I896" s="295"/>
      <c r="J896" s="295"/>
      <c r="K896" s="295"/>
      <c r="L896" s="295"/>
      <c r="M896" s="295"/>
      <c r="N896" s="295">
        <f>N895</f>
        <v>12</v>
      </c>
      <c r="O896" s="295"/>
      <c r="P896" s="295"/>
      <c r="Q896" s="295"/>
      <c r="R896" s="295"/>
      <c r="S896" s="295"/>
      <c r="T896" s="295"/>
      <c r="U896" s="295"/>
      <c r="V896" s="295"/>
      <c r="W896" s="295"/>
      <c r="X896" s="295"/>
      <c r="Y896" s="411">
        <f>Y895</f>
        <v>0</v>
      </c>
      <c r="Z896" s="411">
        <f t="shared" ref="Z896" si="2707">Z895</f>
        <v>0</v>
      </c>
      <c r="AA896" s="411">
        <f t="shared" ref="AA896" si="2708">AA895</f>
        <v>0</v>
      </c>
      <c r="AB896" s="411">
        <f t="shared" ref="AB896" si="2709">AB895</f>
        <v>0</v>
      </c>
      <c r="AC896" s="411">
        <f t="shared" ref="AC896" si="2710">AC895</f>
        <v>0</v>
      </c>
      <c r="AD896" s="411">
        <f t="shared" ref="AD896" si="2711">AD895</f>
        <v>0</v>
      </c>
      <c r="AE896" s="411">
        <f t="shared" ref="AE896" si="2712">AE895</f>
        <v>0</v>
      </c>
      <c r="AF896" s="411">
        <f t="shared" ref="AF896" si="2713">AF895</f>
        <v>0</v>
      </c>
      <c r="AG896" s="411">
        <f t="shared" ref="AG896" si="2714">AG895</f>
        <v>0</v>
      </c>
      <c r="AH896" s="411">
        <f t="shared" ref="AH896" si="2715">AH895</f>
        <v>0</v>
      </c>
      <c r="AI896" s="411">
        <f t="shared" ref="AI896" si="2716">AI895</f>
        <v>0</v>
      </c>
      <c r="AJ896" s="411">
        <f t="shared" ref="AJ896" si="2717">AJ895</f>
        <v>0</v>
      </c>
      <c r="AK896" s="411">
        <f t="shared" ref="AK896" si="2718">AK895</f>
        <v>0</v>
      </c>
      <c r="AL896" s="411">
        <f t="shared" ref="AL896" si="2719">AL895</f>
        <v>0</v>
      </c>
      <c r="AM896" s="306"/>
    </row>
    <row r="897" spans="1:39" outlineLevel="1">
      <c r="A897" s="532"/>
      <c r="B897" s="428"/>
      <c r="C897" s="291"/>
      <c r="D897" s="291"/>
      <c r="E897" s="291"/>
      <c r="F897" s="291"/>
      <c r="G897" s="291"/>
      <c r="H897" s="291"/>
      <c r="I897" s="291"/>
      <c r="J897" s="291"/>
      <c r="K897" s="291"/>
      <c r="L897" s="291"/>
      <c r="M897" s="291"/>
      <c r="N897" s="291"/>
      <c r="O897" s="291"/>
      <c r="P897" s="291"/>
      <c r="Q897" s="291"/>
      <c r="R897" s="291"/>
      <c r="S897" s="291"/>
      <c r="T897" s="291"/>
      <c r="U897" s="291"/>
      <c r="V897" s="291"/>
      <c r="W897" s="291"/>
      <c r="X897" s="291"/>
      <c r="Y897" s="412"/>
      <c r="Z897" s="425"/>
      <c r="AA897" s="425"/>
      <c r="AB897" s="425"/>
      <c r="AC897" s="425"/>
      <c r="AD897" s="425"/>
      <c r="AE897" s="425"/>
      <c r="AF897" s="425"/>
      <c r="AG897" s="425"/>
      <c r="AH897" s="425"/>
      <c r="AI897" s="425"/>
      <c r="AJ897" s="425"/>
      <c r="AK897" s="425"/>
      <c r="AL897" s="425"/>
      <c r="AM897" s="306"/>
    </row>
    <row r="898" spans="1:39" ht="30" outlineLevel="1">
      <c r="A898" s="532">
        <v>40</v>
      </c>
      <c r="B898" s="428" t="s">
        <v>132</v>
      </c>
      <c r="C898" s="291" t="s">
        <v>25</v>
      </c>
      <c r="D898" s="295"/>
      <c r="E898" s="295"/>
      <c r="F898" s="295"/>
      <c r="G898" s="295"/>
      <c r="H898" s="295"/>
      <c r="I898" s="295"/>
      <c r="J898" s="295"/>
      <c r="K898" s="295"/>
      <c r="L898" s="295"/>
      <c r="M898" s="295"/>
      <c r="N898" s="295">
        <v>12</v>
      </c>
      <c r="O898" s="295"/>
      <c r="P898" s="295"/>
      <c r="Q898" s="295"/>
      <c r="R898" s="295"/>
      <c r="S898" s="295"/>
      <c r="T898" s="295"/>
      <c r="U898" s="295"/>
      <c r="V898" s="295"/>
      <c r="W898" s="295"/>
      <c r="X898" s="295"/>
      <c r="Y898" s="426"/>
      <c r="Z898" s="415"/>
      <c r="AA898" s="415"/>
      <c r="AB898" s="415"/>
      <c r="AC898" s="415"/>
      <c r="AD898" s="415"/>
      <c r="AE898" s="415"/>
      <c r="AF898" s="415"/>
      <c r="AG898" s="415"/>
      <c r="AH898" s="415"/>
      <c r="AI898" s="415"/>
      <c r="AJ898" s="415"/>
      <c r="AK898" s="415"/>
      <c r="AL898" s="415"/>
      <c r="AM898" s="296">
        <f>SUM(Y898:AL898)</f>
        <v>0</v>
      </c>
    </row>
    <row r="899" spans="1:39" outlineLevel="1">
      <c r="A899" s="532"/>
      <c r="B899" s="294" t="s">
        <v>342</v>
      </c>
      <c r="C899" s="291" t="s">
        <v>163</v>
      </c>
      <c r="D899" s="295"/>
      <c r="E899" s="295"/>
      <c r="F899" s="295"/>
      <c r="G899" s="295"/>
      <c r="H899" s="295"/>
      <c r="I899" s="295"/>
      <c r="J899" s="295"/>
      <c r="K899" s="295"/>
      <c r="L899" s="295"/>
      <c r="M899" s="295"/>
      <c r="N899" s="295">
        <f>N898</f>
        <v>12</v>
      </c>
      <c r="O899" s="295"/>
      <c r="P899" s="295"/>
      <c r="Q899" s="295"/>
      <c r="R899" s="295"/>
      <c r="S899" s="295"/>
      <c r="T899" s="295"/>
      <c r="U899" s="295"/>
      <c r="V899" s="295"/>
      <c r="W899" s="295"/>
      <c r="X899" s="295"/>
      <c r="Y899" s="411">
        <f>Y898</f>
        <v>0</v>
      </c>
      <c r="Z899" s="411">
        <f t="shared" ref="Z899" si="2720">Z898</f>
        <v>0</v>
      </c>
      <c r="AA899" s="411">
        <f t="shared" ref="AA899" si="2721">AA898</f>
        <v>0</v>
      </c>
      <c r="AB899" s="411">
        <f t="shared" ref="AB899" si="2722">AB898</f>
        <v>0</v>
      </c>
      <c r="AC899" s="411">
        <f t="shared" ref="AC899" si="2723">AC898</f>
        <v>0</v>
      </c>
      <c r="AD899" s="411">
        <f t="shared" ref="AD899" si="2724">AD898</f>
        <v>0</v>
      </c>
      <c r="AE899" s="411">
        <f t="shared" ref="AE899" si="2725">AE898</f>
        <v>0</v>
      </c>
      <c r="AF899" s="411">
        <f t="shared" ref="AF899" si="2726">AF898</f>
        <v>0</v>
      </c>
      <c r="AG899" s="411">
        <f t="shared" ref="AG899" si="2727">AG898</f>
        <v>0</v>
      </c>
      <c r="AH899" s="411">
        <f t="shared" ref="AH899" si="2728">AH898</f>
        <v>0</v>
      </c>
      <c r="AI899" s="411">
        <f t="shared" ref="AI899" si="2729">AI898</f>
        <v>0</v>
      </c>
      <c r="AJ899" s="411">
        <f t="shared" ref="AJ899" si="2730">AJ898</f>
        <v>0</v>
      </c>
      <c r="AK899" s="411">
        <f t="shared" ref="AK899" si="2731">AK898</f>
        <v>0</v>
      </c>
      <c r="AL899" s="411">
        <f t="shared" ref="AL899" si="2732">AL898</f>
        <v>0</v>
      </c>
      <c r="AM899" s="306"/>
    </row>
    <row r="900" spans="1:39" outlineLevel="1">
      <c r="A900" s="532"/>
      <c r="B900" s="428"/>
      <c r="C900" s="291"/>
      <c r="D900" s="291"/>
      <c r="E900" s="291"/>
      <c r="F900" s="291"/>
      <c r="G900" s="291"/>
      <c r="H900" s="291"/>
      <c r="I900" s="291"/>
      <c r="J900" s="291"/>
      <c r="K900" s="291"/>
      <c r="L900" s="291"/>
      <c r="M900" s="291"/>
      <c r="N900" s="291"/>
      <c r="O900" s="291"/>
      <c r="P900" s="291"/>
      <c r="Q900" s="291"/>
      <c r="R900" s="291"/>
      <c r="S900" s="291"/>
      <c r="T900" s="291"/>
      <c r="U900" s="291"/>
      <c r="V900" s="291"/>
      <c r="W900" s="291"/>
      <c r="X900" s="291"/>
      <c r="Y900" s="412"/>
      <c r="Z900" s="425"/>
      <c r="AA900" s="425"/>
      <c r="AB900" s="425"/>
      <c r="AC900" s="425"/>
      <c r="AD900" s="425"/>
      <c r="AE900" s="425"/>
      <c r="AF900" s="425"/>
      <c r="AG900" s="425"/>
      <c r="AH900" s="425"/>
      <c r="AI900" s="425"/>
      <c r="AJ900" s="425"/>
      <c r="AK900" s="425"/>
      <c r="AL900" s="425"/>
      <c r="AM900" s="306"/>
    </row>
    <row r="901" spans="1:39" ht="45" outlineLevel="1">
      <c r="A901" s="532">
        <v>41</v>
      </c>
      <c r="B901" s="428" t="s">
        <v>133</v>
      </c>
      <c r="C901" s="291" t="s">
        <v>25</v>
      </c>
      <c r="D901" s="295"/>
      <c r="E901" s="295"/>
      <c r="F901" s="295"/>
      <c r="G901" s="295"/>
      <c r="H901" s="295"/>
      <c r="I901" s="295"/>
      <c r="J901" s="295"/>
      <c r="K901" s="295"/>
      <c r="L901" s="295"/>
      <c r="M901" s="295"/>
      <c r="N901" s="295">
        <v>12</v>
      </c>
      <c r="O901" s="295"/>
      <c r="P901" s="295"/>
      <c r="Q901" s="295"/>
      <c r="R901" s="295"/>
      <c r="S901" s="295"/>
      <c r="T901" s="295"/>
      <c r="U901" s="295"/>
      <c r="V901" s="295"/>
      <c r="W901" s="295"/>
      <c r="X901" s="295"/>
      <c r="Y901" s="426"/>
      <c r="Z901" s="415"/>
      <c r="AA901" s="415"/>
      <c r="AB901" s="415"/>
      <c r="AC901" s="415"/>
      <c r="AD901" s="415"/>
      <c r="AE901" s="415"/>
      <c r="AF901" s="415"/>
      <c r="AG901" s="415"/>
      <c r="AH901" s="415"/>
      <c r="AI901" s="415"/>
      <c r="AJ901" s="415"/>
      <c r="AK901" s="415"/>
      <c r="AL901" s="415"/>
      <c r="AM901" s="296">
        <f>SUM(Y901:AL901)</f>
        <v>0</v>
      </c>
    </row>
    <row r="902" spans="1:39" outlineLevel="1">
      <c r="A902" s="532"/>
      <c r="B902" s="294" t="s">
        <v>342</v>
      </c>
      <c r="C902" s="291" t="s">
        <v>163</v>
      </c>
      <c r="D902" s="295"/>
      <c r="E902" s="295"/>
      <c r="F902" s="295"/>
      <c r="G902" s="295"/>
      <c r="H902" s="295"/>
      <c r="I902" s="295"/>
      <c r="J902" s="295"/>
      <c r="K902" s="295"/>
      <c r="L902" s="295"/>
      <c r="M902" s="295"/>
      <c r="N902" s="295">
        <f>N901</f>
        <v>12</v>
      </c>
      <c r="O902" s="295"/>
      <c r="P902" s="295"/>
      <c r="Q902" s="295"/>
      <c r="R902" s="295"/>
      <c r="S902" s="295"/>
      <c r="T902" s="295"/>
      <c r="U902" s="295"/>
      <c r="V902" s="295"/>
      <c r="W902" s="295"/>
      <c r="X902" s="295"/>
      <c r="Y902" s="411">
        <f>Y901</f>
        <v>0</v>
      </c>
      <c r="Z902" s="411">
        <f t="shared" ref="Z902" si="2733">Z901</f>
        <v>0</v>
      </c>
      <c r="AA902" s="411">
        <f t="shared" ref="AA902" si="2734">AA901</f>
        <v>0</v>
      </c>
      <c r="AB902" s="411">
        <f t="shared" ref="AB902" si="2735">AB901</f>
        <v>0</v>
      </c>
      <c r="AC902" s="411">
        <f t="shared" ref="AC902" si="2736">AC901</f>
        <v>0</v>
      </c>
      <c r="AD902" s="411">
        <f t="shared" ref="AD902" si="2737">AD901</f>
        <v>0</v>
      </c>
      <c r="AE902" s="411">
        <f t="shared" ref="AE902" si="2738">AE901</f>
        <v>0</v>
      </c>
      <c r="AF902" s="411">
        <f t="shared" ref="AF902" si="2739">AF901</f>
        <v>0</v>
      </c>
      <c r="AG902" s="411">
        <f t="shared" ref="AG902" si="2740">AG901</f>
        <v>0</v>
      </c>
      <c r="AH902" s="411">
        <f t="shared" ref="AH902" si="2741">AH901</f>
        <v>0</v>
      </c>
      <c r="AI902" s="411">
        <f t="shared" ref="AI902" si="2742">AI901</f>
        <v>0</v>
      </c>
      <c r="AJ902" s="411">
        <f t="shared" ref="AJ902" si="2743">AJ901</f>
        <v>0</v>
      </c>
      <c r="AK902" s="411">
        <f t="shared" ref="AK902" si="2744">AK901</f>
        <v>0</v>
      </c>
      <c r="AL902" s="411">
        <f t="shared" ref="AL902" si="2745">AL901</f>
        <v>0</v>
      </c>
      <c r="AM902" s="306"/>
    </row>
    <row r="903" spans="1:39" outlineLevel="1">
      <c r="A903" s="532"/>
      <c r="B903" s="428"/>
      <c r="C903" s="291"/>
      <c r="D903" s="291"/>
      <c r="E903" s="291"/>
      <c r="F903" s="291"/>
      <c r="G903" s="291"/>
      <c r="H903" s="291"/>
      <c r="I903" s="291"/>
      <c r="J903" s="291"/>
      <c r="K903" s="291"/>
      <c r="L903" s="291"/>
      <c r="M903" s="291"/>
      <c r="N903" s="291"/>
      <c r="O903" s="291"/>
      <c r="P903" s="291"/>
      <c r="Q903" s="291"/>
      <c r="R903" s="291"/>
      <c r="S903" s="291"/>
      <c r="T903" s="291"/>
      <c r="U903" s="291"/>
      <c r="V903" s="291"/>
      <c r="W903" s="291"/>
      <c r="X903" s="291"/>
      <c r="Y903" s="412"/>
      <c r="Z903" s="425"/>
      <c r="AA903" s="425"/>
      <c r="AB903" s="425"/>
      <c r="AC903" s="425"/>
      <c r="AD903" s="425"/>
      <c r="AE903" s="425"/>
      <c r="AF903" s="425"/>
      <c r="AG903" s="425"/>
      <c r="AH903" s="425"/>
      <c r="AI903" s="425"/>
      <c r="AJ903" s="425"/>
      <c r="AK903" s="425"/>
      <c r="AL903" s="425"/>
      <c r="AM903" s="306"/>
    </row>
    <row r="904" spans="1:39" ht="45" outlineLevel="1">
      <c r="A904" s="532">
        <v>42</v>
      </c>
      <c r="B904" s="428" t="s">
        <v>134</v>
      </c>
      <c r="C904" s="291" t="s">
        <v>25</v>
      </c>
      <c r="D904" s="295"/>
      <c r="E904" s="295"/>
      <c r="F904" s="295"/>
      <c r="G904" s="295"/>
      <c r="H904" s="295"/>
      <c r="I904" s="295"/>
      <c r="J904" s="295"/>
      <c r="K904" s="295"/>
      <c r="L904" s="295"/>
      <c r="M904" s="295"/>
      <c r="N904" s="291"/>
      <c r="O904" s="295"/>
      <c r="P904" s="295"/>
      <c r="Q904" s="295"/>
      <c r="R904" s="295"/>
      <c r="S904" s="295"/>
      <c r="T904" s="295"/>
      <c r="U904" s="295"/>
      <c r="V904" s="295"/>
      <c r="W904" s="295"/>
      <c r="X904" s="295"/>
      <c r="Y904" s="426"/>
      <c r="Z904" s="415"/>
      <c r="AA904" s="415"/>
      <c r="AB904" s="415"/>
      <c r="AC904" s="415"/>
      <c r="AD904" s="415"/>
      <c r="AE904" s="415"/>
      <c r="AF904" s="415"/>
      <c r="AG904" s="415"/>
      <c r="AH904" s="415"/>
      <c r="AI904" s="415"/>
      <c r="AJ904" s="415"/>
      <c r="AK904" s="415"/>
      <c r="AL904" s="415"/>
      <c r="AM904" s="296">
        <f>SUM(Y904:AL904)</f>
        <v>0</v>
      </c>
    </row>
    <row r="905" spans="1:39" outlineLevel="1">
      <c r="A905" s="532"/>
      <c r="B905" s="294" t="s">
        <v>342</v>
      </c>
      <c r="C905" s="291" t="s">
        <v>163</v>
      </c>
      <c r="D905" s="295"/>
      <c r="E905" s="295"/>
      <c r="F905" s="295"/>
      <c r="G905" s="295"/>
      <c r="H905" s="295"/>
      <c r="I905" s="295"/>
      <c r="J905" s="295"/>
      <c r="K905" s="295"/>
      <c r="L905" s="295"/>
      <c r="M905" s="295"/>
      <c r="N905" s="468"/>
      <c r="O905" s="295"/>
      <c r="P905" s="295"/>
      <c r="Q905" s="295"/>
      <c r="R905" s="295"/>
      <c r="S905" s="295"/>
      <c r="T905" s="295"/>
      <c r="U905" s="295"/>
      <c r="V905" s="295"/>
      <c r="W905" s="295"/>
      <c r="X905" s="295"/>
      <c r="Y905" s="411">
        <f>Y904</f>
        <v>0</v>
      </c>
      <c r="Z905" s="411">
        <f t="shared" ref="Z905" si="2746">Z904</f>
        <v>0</v>
      </c>
      <c r="AA905" s="411">
        <f t="shared" ref="AA905" si="2747">AA904</f>
        <v>0</v>
      </c>
      <c r="AB905" s="411">
        <f t="shared" ref="AB905" si="2748">AB904</f>
        <v>0</v>
      </c>
      <c r="AC905" s="411">
        <f t="shared" ref="AC905" si="2749">AC904</f>
        <v>0</v>
      </c>
      <c r="AD905" s="411">
        <f t="shared" ref="AD905" si="2750">AD904</f>
        <v>0</v>
      </c>
      <c r="AE905" s="411">
        <f t="shared" ref="AE905" si="2751">AE904</f>
        <v>0</v>
      </c>
      <c r="AF905" s="411">
        <f t="shared" ref="AF905" si="2752">AF904</f>
        <v>0</v>
      </c>
      <c r="AG905" s="411">
        <f t="shared" ref="AG905" si="2753">AG904</f>
        <v>0</v>
      </c>
      <c r="AH905" s="411">
        <f t="shared" ref="AH905" si="2754">AH904</f>
        <v>0</v>
      </c>
      <c r="AI905" s="411">
        <f t="shared" ref="AI905" si="2755">AI904</f>
        <v>0</v>
      </c>
      <c r="AJ905" s="411">
        <f t="shared" ref="AJ905" si="2756">AJ904</f>
        <v>0</v>
      </c>
      <c r="AK905" s="411">
        <f t="shared" ref="AK905" si="2757">AK904</f>
        <v>0</v>
      </c>
      <c r="AL905" s="411">
        <f t="shared" ref="AL905" si="2758">AL904</f>
        <v>0</v>
      </c>
      <c r="AM905" s="306"/>
    </row>
    <row r="906" spans="1:39" outlineLevel="1">
      <c r="A906" s="532"/>
      <c r="B906" s="428"/>
      <c r="C906" s="291"/>
      <c r="D906" s="291"/>
      <c r="E906" s="291"/>
      <c r="F906" s="291"/>
      <c r="G906" s="291"/>
      <c r="H906" s="291"/>
      <c r="I906" s="291"/>
      <c r="J906" s="291"/>
      <c r="K906" s="291"/>
      <c r="L906" s="291"/>
      <c r="M906" s="291"/>
      <c r="N906" s="291"/>
      <c r="O906" s="291"/>
      <c r="P906" s="291"/>
      <c r="Q906" s="291"/>
      <c r="R906" s="291"/>
      <c r="S906" s="291"/>
      <c r="T906" s="291"/>
      <c r="U906" s="291"/>
      <c r="V906" s="291"/>
      <c r="W906" s="291"/>
      <c r="X906" s="291"/>
      <c r="Y906" s="412"/>
      <c r="Z906" s="425"/>
      <c r="AA906" s="425"/>
      <c r="AB906" s="425"/>
      <c r="AC906" s="425"/>
      <c r="AD906" s="425"/>
      <c r="AE906" s="425"/>
      <c r="AF906" s="425"/>
      <c r="AG906" s="425"/>
      <c r="AH906" s="425"/>
      <c r="AI906" s="425"/>
      <c r="AJ906" s="425"/>
      <c r="AK906" s="425"/>
      <c r="AL906" s="425"/>
      <c r="AM906" s="306"/>
    </row>
    <row r="907" spans="1:39" ht="30" outlineLevel="1">
      <c r="A907" s="532">
        <v>43</v>
      </c>
      <c r="B907" s="428" t="s">
        <v>135</v>
      </c>
      <c r="C907" s="291" t="s">
        <v>25</v>
      </c>
      <c r="D907" s="295"/>
      <c r="E907" s="295"/>
      <c r="F907" s="295"/>
      <c r="G907" s="295"/>
      <c r="H907" s="295"/>
      <c r="I907" s="295"/>
      <c r="J907" s="295"/>
      <c r="K907" s="295"/>
      <c r="L907" s="295"/>
      <c r="M907" s="295"/>
      <c r="N907" s="295">
        <v>12</v>
      </c>
      <c r="O907" s="295"/>
      <c r="P907" s="295"/>
      <c r="Q907" s="295"/>
      <c r="R907" s="295"/>
      <c r="S907" s="295"/>
      <c r="T907" s="295"/>
      <c r="U907" s="295"/>
      <c r="V907" s="295"/>
      <c r="W907" s="295"/>
      <c r="X907" s="295"/>
      <c r="Y907" s="426"/>
      <c r="Z907" s="415"/>
      <c r="AA907" s="415"/>
      <c r="AB907" s="415"/>
      <c r="AC907" s="415"/>
      <c r="AD907" s="415"/>
      <c r="AE907" s="415"/>
      <c r="AF907" s="415"/>
      <c r="AG907" s="415"/>
      <c r="AH907" s="415"/>
      <c r="AI907" s="415"/>
      <c r="AJ907" s="415"/>
      <c r="AK907" s="415"/>
      <c r="AL907" s="415"/>
      <c r="AM907" s="296">
        <f>SUM(Y907:AL907)</f>
        <v>0</v>
      </c>
    </row>
    <row r="908" spans="1:39" outlineLevel="1">
      <c r="A908" s="532"/>
      <c r="B908" s="294" t="s">
        <v>342</v>
      </c>
      <c r="C908" s="291" t="s">
        <v>163</v>
      </c>
      <c r="D908" s="295"/>
      <c r="E908" s="295"/>
      <c r="F908" s="295"/>
      <c r="G908" s="295"/>
      <c r="H908" s="295"/>
      <c r="I908" s="295"/>
      <c r="J908" s="295"/>
      <c r="K908" s="295"/>
      <c r="L908" s="295"/>
      <c r="M908" s="295"/>
      <c r="N908" s="295">
        <f>N907</f>
        <v>12</v>
      </c>
      <c r="O908" s="295"/>
      <c r="P908" s="295"/>
      <c r="Q908" s="295"/>
      <c r="R908" s="295"/>
      <c r="S908" s="295"/>
      <c r="T908" s="295"/>
      <c r="U908" s="295"/>
      <c r="V908" s="295"/>
      <c r="W908" s="295"/>
      <c r="X908" s="295"/>
      <c r="Y908" s="411">
        <f>Y907</f>
        <v>0</v>
      </c>
      <c r="Z908" s="411">
        <f t="shared" ref="Z908" si="2759">Z907</f>
        <v>0</v>
      </c>
      <c r="AA908" s="411">
        <f t="shared" ref="AA908" si="2760">AA907</f>
        <v>0</v>
      </c>
      <c r="AB908" s="411">
        <f t="shared" ref="AB908" si="2761">AB907</f>
        <v>0</v>
      </c>
      <c r="AC908" s="411">
        <f t="shared" ref="AC908" si="2762">AC907</f>
        <v>0</v>
      </c>
      <c r="AD908" s="411">
        <f t="shared" ref="AD908" si="2763">AD907</f>
        <v>0</v>
      </c>
      <c r="AE908" s="411">
        <f t="shared" ref="AE908" si="2764">AE907</f>
        <v>0</v>
      </c>
      <c r="AF908" s="411">
        <f t="shared" ref="AF908" si="2765">AF907</f>
        <v>0</v>
      </c>
      <c r="AG908" s="411">
        <f t="shared" ref="AG908" si="2766">AG907</f>
        <v>0</v>
      </c>
      <c r="AH908" s="411">
        <f t="shared" ref="AH908" si="2767">AH907</f>
        <v>0</v>
      </c>
      <c r="AI908" s="411">
        <f t="shared" ref="AI908" si="2768">AI907</f>
        <v>0</v>
      </c>
      <c r="AJ908" s="411">
        <f t="shared" ref="AJ908" si="2769">AJ907</f>
        <v>0</v>
      </c>
      <c r="AK908" s="411">
        <f t="shared" ref="AK908" si="2770">AK907</f>
        <v>0</v>
      </c>
      <c r="AL908" s="411">
        <f t="shared" ref="AL908" si="2771">AL907</f>
        <v>0</v>
      </c>
      <c r="AM908" s="306"/>
    </row>
    <row r="909" spans="1:39" outlineLevel="1">
      <c r="A909" s="532"/>
      <c r="B909" s="428"/>
      <c r="C909" s="291"/>
      <c r="D909" s="291"/>
      <c r="E909" s="291"/>
      <c r="F909" s="291"/>
      <c r="G909" s="291"/>
      <c r="H909" s="291"/>
      <c r="I909" s="291"/>
      <c r="J909" s="291"/>
      <c r="K909" s="291"/>
      <c r="L909" s="291"/>
      <c r="M909" s="291"/>
      <c r="N909" s="291"/>
      <c r="O909" s="291"/>
      <c r="P909" s="291"/>
      <c r="Q909" s="291"/>
      <c r="R909" s="291"/>
      <c r="S909" s="291"/>
      <c r="T909" s="291"/>
      <c r="U909" s="291"/>
      <c r="V909" s="291"/>
      <c r="W909" s="291"/>
      <c r="X909" s="291"/>
      <c r="Y909" s="412"/>
      <c r="Z909" s="425"/>
      <c r="AA909" s="425"/>
      <c r="AB909" s="425"/>
      <c r="AC909" s="425"/>
      <c r="AD909" s="425"/>
      <c r="AE909" s="425"/>
      <c r="AF909" s="425"/>
      <c r="AG909" s="425"/>
      <c r="AH909" s="425"/>
      <c r="AI909" s="425"/>
      <c r="AJ909" s="425"/>
      <c r="AK909" s="425"/>
      <c r="AL909" s="425"/>
      <c r="AM909" s="306"/>
    </row>
    <row r="910" spans="1:39" ht="45" outlineLevel="1">
      <c r="A910" s="532">
        <v>44</v>
      </c>
      <c r="B910" s="428" t="s">
        <v>136</v>
      </c>
      <c r="C910" s="291" t="s">
        <v>25</v>
      </c>
      <c r="D910" s="295"/>
      <c r="E910" s="295"/>
      <c r="F910" s="295"/>
      <c r="G910" s="295"/>
      <c r="H910" s="295"/>
      <c r="I910" s="295"/>
      <c r="J910" s="295"/>
      <c r="K910" s="295"/>
      <c r="L910" s="295"/>
      <c r="M910" s="295"/>
      <c r="N910" s="295">
        <v>12</v>
      </c>
      <c r="O910" s="295"/>
      <c r="P910" s="295"/>
      <c r="Q910" s="295"/>
      <c r="R910" s="295"/>
      <c r="S910" s="295"/>
      <c r="T910" s="295"/>
      <c r="U910" s="295"/>
      <c r="V910" s="295"/>
      <c r="W910" s="295"/>
      <c r="X910" s="295"/>
      <c r="Y910" s="426"/>
      <c r="Z910" s="415"/>
      <c r="AA910" s="415"/>
      <c r="AB910" s="415"/>
      <c r="AC910" s="415"/>
      <c r="AD910" s="415"/>
      <c r="AE910" s="415"/>
      <c r="AF910" s="415"/>
      <c r="AG910" s="415"/>
      <c r="AH910" s="415"/>
      <c r="AI910" s="415"/>
      <c r="AJ910" s="415"/>
      <c r="AK910" s="415"/>
      <c r="AL910" s="415"/>
      <c r="AM910" s="296">
        <f>SUM(Y910:AL910)</f>
        <v>0</v>
      </c>
    </row>
    <row r="911" spans="1:39" outlineLevel="1">
      <c r="A911" s="532"/>
      <c r="B911" s="294" t="s">
        <v>342</v>
      </c>
      <c r="C911" s="291" t="s">
        <v>163</v>
      </c>
      <c r="D911" s="295"/>
      <c r="E911" s="295"/>
      <c r="F911" s="295"/>
      <c r="G911" s="295"/>
      <c r="H911" s="295"/>
      <c r="I911" s="295"/>
      <c r="J911" s="295"/>
      <c r="K911" s="295"/>
      <c r="L911" s="295"/>
      <c r="M911" s="295"/>
      <c r="N911" s="295">
        <f>N910</f>
        <v>12</v>
      </c>
      <c r="O911" s="295"/>
      <c r="P911" s="295"/>
      <c r="Q911" s="295"/>
      <c r="R911" s="295"/>
      <c r="S911" s="295"/>
      <c r="T911" s="295"/>
      <c r="U911" s="295"/>
      <c r="V911" s="295"/>
      <c r="W911" s="295"/>
      <c r="X911" s="295"/>
      <c r="Y911" s="411">
        <f>Y910</f>
        <v>0</v>
      </c>
      <c r="Z911" s="411">
        <f t="shared" ref="Z911" si="2772">Z910</f>
        <v>0</v>
      </c>
      <c r="AA911" s="411">
        <f t="shared" ref="AA911" si="2773">AA910</f>
        <v>0</v>
      </c>
      <c r="AB911" s="411">
        <f t="shared" ref="AB911" si="2774">AB910</f>
        <v>0</v>
      </c>
      <c r="AC911" s="411">
        <f t="shared" ref="AC911" si="2775">AC910</f>
        <v>0</v>
      </c>
      <c r="AD911" s="411">
        <f t="shared" ref="AD911" si="2776">AD910</f>
        <v>0</v>
      </c>
      <c r="AE911" s="411">
        <f t="shared" ref="AE911" si="2777">AE910</f>
        <v>0</v>
      </c>
      <c r="AF911" s="411">
        <f t="shared" ref="AF911" si="2778">AF910</f>
        <v>0</v>
      </c>
      <c r="AG911" s="411">
        <f t="shared" ref="AG911" si="2779">AG910</f>
        <v>0</v>
      </c>
      <c r="AH911" s="411">
        <f t="shared" ref="AH911" si="2780">AH910</f>
        <v>0</v>
      </c>
      <c r="AI911" s="411">
        <f t="shared" ref="AI911" si="2781">AI910</f>
        <v>0</v>
      </c>
      <c r="AJ911" s="411">
        <f t="shared" ref="AJ911" si="2782">AJ910</f>
        <v>0</v>
      </c>
      <c r="AK911" s="411">
        <f t="shared" ref="AK911" si="2783">AK910</f>
        <v>0</v>
      </c>
      <c r="AL911" s="411">
        <f t="shared" ref="AL911" si="2784">AL910</f>
        <v>0</v>
      </c>
      <c r="AM911" s="306"/>
    </row>
    <row r="912" spans="1:39" outlineLevel="1">
      <c r="A912" s="532"/>
      <c r="B912" s="428"/>
      <c r="C912" s="291"/>
      <c r="D912" s="291"/>
      <c r="E912" s="291"/>
      <c r="F912" s="291"/>
      <c r="G912" s="291"/>
      <c r="H912" s="291"/>
      <c r="I912" s="291"/>
      <c r="J912" s="291"/>
      <c r="K912" s="291"/>
      <c r="L912" s="291"/>
      <c r="M912" s="291"/>
      <c r="N912" s="291"/>
      <c r="O912" s="291"/>
      <c r="P912" s="291"/>
      <c r="Q912" s="291"/>
      <c r="R912" s="291"/>
      <c r="S912" s="291"/>
      <c r="T912" s="291"/>
      <c r="U912" s="291"/>
      <c r="V912" s="291"/>
      <c r="W912" s="291"/>
      <c r="X912" s="291"/>
      <c r="Y912" s="412"/>
      <c r="Z912" s="425"/>
      <c r="AA912" s="425"/>
      <c r="AB912" s="425"/>
      <c r="AC912" s="425"/>
      <c r="AD912" s="425"/>
      <c r="AE912" s="425"/>
      <c r="AF912" s="425"/>
      <c r="AG912" s="425"/>
      <c r="AH912" s="425"/>
      <c r="AI912" s="425"/>
      <c r="AJ912" s="425"/>
      <c r="AK912" s="425"/>
      <c r="AL912" s="425"/>
      <c r="AM912" s="306"/>
    </row>
    <row r="913" spans="1:39" ht="30" outlineLevel="1">
      <c r="A913" s="532">
        <v>45</v>
      </c>
      <c r="B913" s="428" t="s">
        <v>137</v>
      </c>
      <c r="C913" s="291" t="s">
        <v>25</v>
      </c>
      <c r="D913" s="295"/>
      <c r="E913" s="295"/>
      <c r="F913" s="295"/>
      <c r="G913" s="295"/>
      <c r="H913" s="295"/>
      <c r="I913" s="295"/>
      <c r="J913" s="295"/>
      <c r="K913" s="295"/>
      <c r="L913" s="295"/>
      <c r="M913" s="295"/>
      <c r="N913" s="295">
        <v>12</v>
      </c>
      <c r="O913" s="295"/>
      <c r="P913" s="295"/>
      <c r="Q913" s="295"/>
      <c r="R913" s="295"/>
      <c r="S913" s="295"/>
      <c r="T913" s="295"/>
      <c r="U913" s="295"/>
      <c r="V913" s="295"/>
      <c r="W913" s="295"/>
      <c r="X913" s="295"/>
      <c r="Y913" s="426"/>
      <c r="Z913" s="415"/>
      <c r="AA913" s="415"/>
      <c r="AB913" s="415"/>
      <c r="AC913" s="415"/>
      <c r="AD913" s="415"/>
      <c r="AE913" s="415"/>
      <c r="AF913" s="415"/>
      <c r="AG913" s="415"/>
      <c r="AH913" s="415"/>
      <c r="AI913" s="415"/>
      <c r="AJ913" s="415"/>
      <c r="AK913" s="415"/>
      <c r="AL913" s="415"/>
      <c r="AM913" s="296">
        <f>SUM(Y913:AL913)</f>
        <v>0</v>
      </c>
    </row>
    <row r="914" spans="1:39" outlineLevel="1">
      <c r="A914" s="532"/>
      <c r="B914" s="294" t="s">
        <v>342</v>
      </c>
      <c r="C914" s="291" t="s">
        <v>163</v>
      </c>
      <c r="D914" s="295"/>
      <c r="E914" s="295"/>
      <c r="F914" s="295"/>
      <c r="G914" s="295"/>
      <c r="H914" s="295"/>
      <c r="I914" s="295"/>
      <c r="J914" s="295"/>
      <c r="K914" s="295"/>
      <c r="L914" s="295"/>
      <c r="M914" s="295"/>
      <c r="N914" s="295">
        <f>N913</f>
        <v>12</v>
      </c>
      <c r="O914" s="295"/>
      <c r="P914" s="295"/>
      <c r="Q914" s="295"/>
      <c r="R914" s="295"/>
      <c r="S914" s="295"/>
      <c r="T914" s="295"/>
      <c r="U914" s="295"/>
      <c r="V914" s="295"/>
      <c r="W914" s="295"/>
      <c r="X914" s="295"/>
      <c r="Y914" s="411">
        <f>Y913</f>
        <v>0</v>
      </c>
      <c r="Z914" s="411">
        <f t="shared" ref="Z914" si="2785">Z913</f>
        <v>0</v>
      </c>
      <c r="AA914" s="411">
        <f t="shared" ref="AA914" si="2786">AA913</f>
        <v>0</v>
      </c>
      <c r="AB914" s="411">
        <f t="shared" ref="AB914" si="2787">AB913</f>
        <v>0</v>
      </c>
      <c r="AC914" s="411">
        <f t="shared" ref="AC914" si="2788">AC913</f>
        <v>0</v>
      </c>
      <c r="AD914" s="411">
        <f t="shared" ref="AD914" si="2789">AD913</f>
        <v>0</v>
      </c>
      <c r="AE914" s="411">
        <f t="shared" ref="AE914" si="2790">AE913</f>
        <v>0</v>
      </c>
      <c r="AF914" s="411">
        <f t="shared" ref="AF914" si="2791">AF913</f>
        <v>0</v>
      </c>
      <c r="AG914" s="411">
        <f t="shared" ref="AG914" si="2792">AG913</f>
        <v>0</v>
      </c>
      <c r="AH914" s="411">
        <f t="shared" ref="AH914" si="2793">AH913</f>
        <v>0</v>
      </c>
      <c r="AI914" s="411">
        <f t="shared" ref="AI914" si="2794">AI913</f>
        <v>0</v>
      </c>
      <c r="AJ914" s="411">
        <f t="shared" ref="AJ914" si="2795">AJ913</f>
        <v>0</v>
      </c>
      <c r="AK914" s="411">
        <f t="shared" ref="AK914" si="2796">AK913</f>
        <v>0</v>
      </c>
      <c r="AL914" s="411">
        <f t="shared" ref="AL914" si="2797">AL913</f>
        <v>0</v>
      </c>
      <c r="AM914" s="306"/>
    </row>
    <row r="915" spans="1:39" outlineLevel="1">
      <c r="A915" s="532"/>
      <c r="B915" s="428"/>
      <c r="C915" s="291"/>
      <c r="D915" s="291"/>
      <c r="E915" s="291"/>
      <c r="F915" s="291"/>
      <c r="G915" s="291"/>
      <c r="H915" s="291"/>
      <c r="I915" s="291"/>
      <c r="J915" s="291"/>
      <c r="K915" s="291"/>
      <c r="L915" s="291"/>
      <c r="M915" s="291"/>
      <c r="N915" s="291"/>
      <c r="O915" s="291"/>
      <c r="P915" s="291"/>
      <c r="Q915" s="291"/>
      <c r="R915" s="291"/>
      <c r="S915" s="291"/>
      <c r="T915" s="291"/>
      <c r="U915" s="291"/>
      <c r="V915" s="291"/>
      <c r="W915" s="291"/>
      <c r="X915" s="291"/>
      <c r="Y915" s="412"/>
      <c r="Z915" s="425"/>
      <c r="AA915" s="425"/>
      <c r="AB915" s="425"/>
      <c r="AC915" s="425"/>
      <c r="AD915" s="425"/>
      <c r="AE915" s="425"/>
      <c r="AF915" s="425"/>
      <c r="AG915" s="425"/>
      <c r="AH915" s="425"/>
      <c r="AI915" s="425"/>
      <c r="AJ915" s="425"/>
      <c r="AK915" s="425"/>
      <c r="AL915" s="425"/>
      <c r="AM915" s="306"/>
    </row>
    <row r="916" spans="1:39" ht="30" outlineLevel="1">
      <c r="A916" s="532">
        <v>46</v>
      </c>
      <c r="B916" s="428" t="s">
        <v>138</v>
      </c>
      <c r="C916" s="291" t="s">
        <v>25</v>
      </c>
      <c r="D916" s="295"/>
      <c r="E916" s="295"/>
      <c r="F916" s="295"/>
      <c r="G916" s="295"/>
      <c r="H916" s="295"/>
      <c r="I916" s="295"/>
      <c r="J916" s="295"/>
      <c r="K916" s="295"/>
      <c r="L916" s="295"/>
      <c r="M916" s="295"/>
      <c r="N916" s="295">
        <v>12</v>
      </c>
      <c r="O916" s="295"/>
      <c r="P916" s="295"/>
      <c r="Q916" s="295"/>
      <c r="R916" s="295"/>
      <c r="S916" s="295"/>
      <c r="T916" s="295"/>
      <c r="U916" s="295"/>
      <c r="V916" s="295"/>
      <c r="W916" s="295"/>
      <c r="X916" s="295"/>
      <c r="Y916" s="426"/>
      <c r="Z916" s="415"/>
      <c r="AA916" s="415"/>
      <c r="AB916" s="415"/>
      <c r="AC916" s="415"/>
      <c r="AD916" s="415"/>
      <c r="AE916" s="415"/>
      <c r="AF916" s="415"/>
      <c r="AG916" s="415"/>
      <c r="AH916" s="415"/>
      <c r="AI916" s="415"/>
      <c r="AJ916" s="415"/>
      <c r="AK916" s="415"/>
      <c r="AL916" s="415"/>
      <c r="AM916" s="296">
        <f>SUM(Y916:AL916)</f>
        <v>0</v>
      </c>
    </row>
    <row r="917" spans="1:39" outlineLevel="1">
      <c r="A917" s="532"/>
      <c r="B917" s="294" t="s">
        <v>342</v>
      </c>
      <c r="C917" s="291" t="s">
        <v>163</v>
      </c>
      <c r="D917" s="295"/>
      <c r="E917" s="295"/>
      <c r="F917" s="295"/>
      <c r="G917" s="295"/>
      <c r="H917" s="295"/>
      <c r="I917" s="295"/>
      <c r="J917" s="295"/>
      <c r="K917" s="295"/>
      <c r="L917" s="295"/>
      <c r="M917" s="295"/>
      <c r="N917" s="295">
        <f>N916</f>
        <v>12</v>
      </c>
      <c r="O917" s="295"/>
      <c r="P917" s="295"/>
      <c r="Q917" s="295"/>
      <c r="R917" s="295"/>
      <c r="S917" s="295"/>
      <c r="T917" s="295"/>
      <c r="U917" s="295"/>
      <c r="V917" s="295"/>
      <c r="W917" s="295"/>
      <c r="X917" s="295"/>
      <c r="Y917" s="411">
        <f>Y916</f>
        <v>0</v>
      </c>
      <c r="Z917" s="411">
        <f t="shared" ref="Z917" si="2798">Z916</f>
        <v>0</v>
      </c>
      <c r="AA917" s="411">
        <f t="shared" ref="AA917" si="2799">AA916</f>
        <v>0</v>
      </c>
      <c r="AB917" s="411">
        <f t="shared" ref="AB917" si="2800">AB916</f>
        <v>0</v>
      </c>
      <c r="AC917" s="411">
        <f t="shared" ref="AC917" si="2801">AC916</f>
        <v>0</v>
      </c>
      <c r="AD917" s="411">
        <f t="shared" ref="AD917" si="2802">AD916</f>
        <v>0</v>
      </c>
      <c r="AE917" s="411">
        <f t="shared" ref="AE917" si="2803">AE916</f>
        <v>0</v>
      </c>
      <c r="AF917" s="411">
        <f t="shared" ref="AF917" si="2804">AF916</f>
        <v>0</v>
      </c>
      <c r="AG917" s="411">
        <f t="shared" ref="AG917" si="2805">AG916</f>
        <v>0</v>
      </c>
      <c r="AH917" s="411">
        <f t="shared" ref="AH917" si="2806">AH916</f>
        <v>0</v>
      </c>
      <c r="AI917" s="411">
        <f t="shared" ref="AI917" si="2807">AI916</f>
        <v>0</v>
      </c>
      <c r="AJ917" s="411">
        <f t="shared" ref="AJ917" si="2808">AJ916</f>
        <v>0</v>
      </c>
      <c r="AK917" s="411">
        <f t="shared" ref="AK917" si="2809">AK916</f>
        <v>0</v>
      </c>
      <c r="AL917" s="411">
        <f t="shared" ref="AL917" si="2810">AL916</f>
        <v>0</v>
      </c>
      <c r="AM917" s="306"/>
    </row>
    <row r="918" spans="1:39" outlineLevel="1">
      <c r="A918" s="532"/>
      <c r="B918" s="428"/>
      <c r="C918" s="291"/>
      <c r="D918" s="291"/>
      <c r="E918" s="291"/>
      <c r="F918" s="291"/>
      <c r="G918" s="291"/>
      <c r="H918" s="291"/>
      <c r="I918" s="291"/>
      <c r="J918" s="291"/>
      <c r="K918" s="291"/>
      <c r="L918" s="291"/>
      <c r="M918" s="291"/>
      <c r="N918" s="291"/>
      <c r="O918" s="291"/>
      <c r="P918" s="291"/>
      <c r="Q918" s="291"/>
      <c r="R918" s="291"/>
      <c r="S918" s="291"/>
      <c r="T918" s="291"/>
      <c r="U918" s="291"/>
      <c r="V918" s="291"/>
      <c r="W918" s="291"/>
      <c r="X918" s="291"/>
      <c r="Y918" s="412"/>
      <c r="Z918" s="425"/>
      <c r="AA918" s="425"/>
      <c r="AB918" s="425"/>
      <c r="AC918" s="425"/>
      <c r="AD918" s="425"/>
      <c r="AE918" s="425"/>
      <c r="AF918" s="425"/>
      <c r="AG918" s="425"/>
      <c r="AH918" s="425"/>
      <c r="AI918" s="425"/>
      <c r="AJ918" s="425"/>
      <c r="AK918" s="425"/>
      <c r="AL918" s="425"/>
      <c r="AM918" s="306"/>
    </row>
    <row r="919" spans="1:39" ht="30" outlineLevel="1">
      <c r="A919" s="532">
        <v>47</v>
      </c>
      <c r="B919" s="428" t="s">
        <v>139</v>
      </c>
      <c r="C919" s="291" t="s">
        <v>25</v>
      </c>
      <c r="D919" s="295"/>
      <c r="E919" s="295"/>
      <c r="F919" s="295"/>
      <c r="G919" s="295"/>
      <c r="H919" s="295"/>
      <c r="I919" s="295"/>
      <c r="J919" s="295"/>
      <c r="K919" s="295"/>
      <c r="L919" s="295"/>
      <c r="M919" s="295"/>
      <c r="N919" s="295">
        <v>12</v>
      </c>
      <c r="O919" s="295"/>
      <c r="P919" s="295"/>
      <c r="Q919" s="295"/>
      <c r="R919" s="295"/>
      <c r="S919" s="295"/>
      <c r="T919" s="295"/>
      <c r="U919" s="295"/>
      <c r="V919" s="295"/>
      <c r="W919" s="295"/>
      <c r="X919" s="295"/>
      <c r="Y919" s="426"/>
      <c r="Z919" s="415"/>
      <c r="AA919" s="415"/>
      <c r="AB919" s="415"/>
      <c r="AC919" s="415"/>
      <c r="AD919" s="415"/>
      <c r="AE919" s="415"/>
      <c r="AF919" s="415"/>
      <c r="AG919" s="415"/>
      <c r="AH919" s="415"/>
      <c r="AI919" s="415"/>
      <c r="AJ919" s="415"/>
      <c r="AK919" s="415"/>
      <c r="AL919" s="415"/>
      <c r="AM919" s="296">
        <f>SUM(Y919:AL919)</f>
        <v>0</v>
      </c>
    </row>
    <row r="920" spans="1:39" outlineLevel="1">
      <c r="A920" s="532"/>
      <c r="B920" s="294" t="s">
        <v>342</v>
      </c>
      <c r="C920" s="291" t="s">
        <v>163</v>
      </c>
      <c r="D920" s="295"/>
      <c r="E920" s="295"/>
      <c r="F920" s="295"/>
      <c r="G920" s="295"/>
      <c r="H920" s="295"/>
      <c r="I920" s="295"/>
      <c r="J920" s="295"/>
      <c r="K920" s="295"/>
      <c r="L920" s="295"/>
      <c r="M920" s="295"/>
      <c r="N920" s="295">
        <f>N919</f>
        <v>12</v>
      </c>
      <c r="O920" s="295"/>
      <c r="P920" s="295"/>
      <c r="Q920" s="295"/>
      <c r="R920" s="295"/>
      <c r="S920" s="295"/>
      <c r="T920" s="295"/>
      <c r="U920" s="295"/>
      <c r="V920" s="295"/>
      <c r="W920" s="295"/>
      <c r="X920" s="295"/>
      <c r="Y920" s="411">
        <f>Y919</f>
        <v>0</v>
      </c>
      <c r="Z920" s="411">
        <f t="shared" ref="Z920" si="2811">Z919</f>
        <v>0</v>
      </c>
      <c r="AA920" s="411">
        <f t="shared" ref="AA920" si="2812">AA919</f>
        <v>0</v>
      </c>
      <c r="AB920" s="411">
        <f t="shared" ref="AB920" si="2813">AB919</f>
        <v>0</v>
      </c>
      <c r="AC920" s="411">
        <f t="shared" ref="AC920" si="2814">AC919</f>
        <v>0</v>
      </c>
      <c r="AD920" s="411">
        <f t="shared" ref="AD920" si="2815">AD919</f>
        <v>0</v>
      </c>
      <c r="AE920" s="411">
        <f t="shared" ref="AE920" si="2816">AE919</f>
        <v>0</v>
      </c>
      <c r="AF920" s="411">
        <f t="shared" ref="AF920" si="2817">AF919</f>
        <v>0</v>
      </c>
      <c r="AG920" s="411">
        <f t="shared" ref="AG920" si="2818">AG919</f>
        <v>0</v>
      </c>
      <c r="AH920" s="411">
        <f t="shared" ref="AH920" si="2819">AH919</f>
        <v>0</v>
      </c>
      <c r="AI920" s="411">
        <f t="shared" ref="AI920" si="2820">AI919</f>
        <v>0</v>
      </c>
      <c r="AJ920" s="411">
        <f t="shared" ref="AJ920" si="2821">AJ919</f>
        <v>0</v>
      </c>
      <c r="AK920" s="411">
        <f t="shared" ref="AK920" si="2822">AK919</f>
        <v>0</v>
      </c>
      <c r="AL920" s="411">
        <f t="shared" ref="AL920" si="2823">AL919</f>
        <v>0</v>
      </c>
      <c r="AM920" s="306"/>
    </row>
    <row r="921" spans="1:39" outlineLevel="1">
      <c r="A921" s="532"/>
      <c r="B921" s="428"/>
      <c r="C921" s="291"/>
      <c r="D921" s="291"/>
      <c r="E921" s="291"/>
      <c r="F921" s="291"/>
      <c r="G921" s="291"/>
      <c r="H921" s="291"/>
      <c r="I921" s="291"/>
      <c r="J921" s="291"/>
      <c r="K921" s="291"/>
      <c r="L921" s="291"/>
      <c r="M921" s="291"/>
      <c r="N921" s="291"/>
      <c r="O921" s="291"/>
      <c r="P921" s="291"/>
      <c r="Q921" s="291"/>
      <c r="R921" s="291"/>
      <c r="S921" s="291"/>
      <c r="T921" s="291"/>
      <c r="U921" s="291"/>
      <c r="V921" s="291"/>
      <c r="W921" s="291"/>
      <c r="X921" s="291"/>
      <c r="Y921" s="412"/>
      <c r="Z921" s="425"/>
      <c r="AA921" s="425"/>
      <c r="AB921" s="425"/>
      <c r="AC921" s="425"/>
      <c r="AD921" s="425"/>
      <c r="AE921" s="425"/>
      <c r="AF921" s="425"/>
      <c r="AG921" s="425"/>
      <c r="AH921" s="425"/>
      <c r="AI921" s="425"/>
      <c r="AJ921" s="425"/>
      <c r="AK921" s="425"/>
      <c r="AL921" s="425"/>
      <c r="AM921" s="306"/>
    </row>
    <row r="922" spans="1:39" ht="45" outlineLevel="1">
      <c r="A922" s="532">
        <v>48</v>
      </c>
      <c r="B922" s="428" t="s">
        <v>140</v>
      </c>
      <c r="C922" s="291" t="s">
        <v>25</v>
      </c>
      <c r="D922" s="295"/>
      <c r="E922" s="295"/>
      <c r="F922" s="295"/>
      <c r="G922" s="295"/>
      <c r="H922" s="295"/>
      <c r="I922" s="295"/>
      <c r="J922" s="295"/>
      <c r="K922" s="295"/>
      <c r="L922" s="295"/>
      <c r="M922" s="295"/>
      <c r="N922" s="295">
        <v>12</v>
      </c>
      <c r="O922" s="295"/>
      <c r="P922" s="295"/>
      <c r="Q922" s="295"/>
      <c r="R922" s="295"/>
      <c r="S922" s="295"/>
      <c r="T922" s="295"/>
      <c r="U922" s="295"/>
      <c r="V922" s="295"/>
      <c r="W922" s="295"/>
      <c r="X922" s="295"/>
      <c r="Y922" s="426"/>
      <c r="Z922" s="415"/>
      <c r="AA922" s="415"/>
      <c r="AB922" s="415"/>
      <c r="AC922" s="415"/>
      <c r="AD922" s="415"/>
      <c r="AE922" s="415"/>
      <c r="AF922" s="415"/>
      <c r="AG922" s="415"/>
      <c r="AH922" s="415"/>
      <c r="AI922" s="415"/>
      <c r="AJ922" s="415"/>
      <c r="AK922" s="415"/>
      <c r="AL922" s="415"/>
      <c r="AM922" s="296">
        <f>SUM(Y922:AL922)</f>
        <v>0</v>
      </c>
    </row>
    <row r="923" spans="1:39" outlineLevel="1">
      <c r="A923" s="532"/>
      <c r="B923" s="294" t="s">
        <v>342</v>
      </c>
      <c r="C923" s="291" t="s">
        <v>163</v>
      </c>
      <c r="D923" s="295"/>
      <c r="E923" s="295"/>
      <c r="F923" s="295"/>
      <c r="G923" s="295"/>
      <c r="H923" s="295"/>
      <c r="I923" s="295"/>
      <c r="J923" s="295"/>
      <c r="K923" s="295"/>
      <c r="L923" s="295"/>
      <c r="M923" s="295"/>
      <c r="N923" s="295">
        <f>N922</f>
        <v>12</v>
      </c>
      <c r="O923" s="295"/>
      <c r="P923" s="295"/>
      <c r="Q923" s="295"/>
      <c r="R923" s="295"/>
      <c r="S923" s="295"/>
      <c r="T923" s="295"/>
      <c r="U923" s="295"/>
      <c r="V923" s="295"/>
      <c r="W923" s="295"/>
      <c r="X923" s="295"/>
      <c r="Y923" s="411">
        <f>Y922</f>
        <v>0</v>
      </c>
      <c r="Z923" s="411">
        <f t="shared" ref="Z923" si="2824">Z922</f>
        <v>0</v>
      </c>
      <c r="AA923" s="411">
        <f t="shared" ref="AA923" si="2825">AA922</f>
        <v>0</v>
      </c>
      <c r="AB923" s="411">
        <f t="shared" ref="AB923" si="2826">AB922</f>
        <v>0</v>
      </c>
      <c r="AC923" s="411">
        <f t="shared" ref="AC923" si="2827">AC922</f>
        <v>0</v>
      </c>
      <c r="AD923" s="411">
        <f t="shared" ref="AD923" si="2828">AD922</f>
        <v>0</v>
      </c>
      <c r="AE923" s="411">
        <f t="shared" ref="AE923" si="2829">AE922</f>
        <v>0</v>
      </c>
      <c r="AF923" s="411">
        <f t="shared" ref="AF923" si="2830">AF922</f>
        <v>0</v>
      </c>
      <c r="AG923" s="411">
        <f t="shared" ref="AG923" si="2831">AG922</f>
        <v>0</v>
      </c>
      <c r="AH923" s="411">
        <f t="shared" ref="AH923" si="2832">AH922</f>
        <v>0</v>
      </c>
      <c r="AI923" s="411">
        <f t="shared" ref="AI923" si="2833">AI922</f>
        <v>0</v>
      </c>
      <c r="AJ923" s="411">
        <f t="shared" ref="AJ923" si="2834">AJ922</f>
        <v>0</v>
      </c>
      <c r="AK923" s="411">
        <f t="shared" ref="AK923" si="2835">AK922</f>
        <v>0</v>
      </c>
      <c r="AL923" s="411">
        <f t="shared" ref="AL923" si="2836">AL922</f>
        <v>0</v>
      </c>
      <c r="AM923" s="306"/>
    </row>
    <row r="924" spans="1:39" outlineLevel="1">
      <c r="A924" s="532"/>
      <c r="B924" s="428"/>
      <c r="C924" s="291"/>
      <c r="D924" s="291"/>
      <c r="E924" s="291"/>
      <c r="F924" s="291"/>
      <c r="G924" s="291"/>
      <c r="H924" s="291"/>
      <c r="I924" s="291"/>
      <c r="J924" s="291"/>
      <c r="K924" s="291"/>
      <c r="L924" s="291"/>
      <c r="M924" s="291"/>
      <c r="N924" s="291"/>
      <c r="O924" s="291"/>
      <c r="P924" s="291"/>
      <c r="Q924" s="291"/>
      <c r="R924" s="291"/>
      <c r="S924" s="291"/>
      <c r="T924" s="291"/>
      <c r="U924" s="291"/>
      <c r="V924" s="291"/>
      <c r="W924" s="291"/>
      <c r="X924" s="291"/>
      <c r="Y924" s="412"/>
      <c r="Z924" s="425"/>
      <c r="AA924" s="425"/>
      <c r="AB924" s="425"/>
      <c r="AC924" s="425"/>
      <c r="AD924" s="425"/>
      <c r="AE924" s="425"/>
      <c r="AF924" s="425"/>
      <c r="AG924" s="425"/>
      <c r="AH924" s="425"/>
      <c r="AI924" s="425"/>
      <c r="AJ924" s="425"/>
      <c r="AK924" s="425"/>
      <c r="AL924" s="425"/>
      <c r="AM924" s="306"/>
    </row>
    <row r="925" spans="1:39" ht="30" outlineLevel="1">
      <c r="A925" s="532">
        <v>49</v>
      </c>
      <c r="B925" s="428" t="s">
        <v>141</v>
      </c>
      <c r="C925" s="291" t="s">
        <v>25</v>
      </c>
      <c r="D925" s="295"/>
      <c r="E925" s="295"/>
      <c r="F925" s="295"/>
      <c r="G925" s="295"/>
      <c r="H925" s="295"/>
      <c r="I925" s="295"/>
      <c r="J925" s="295"/>
      <c r="K925" s="295"/>
      <c r="L925" s="295"/>
      <c r="M925" s="295"/>
      <c r="N925" s="295">
        <v>12</v>
      </c>
      <c r="O925" s="295"/>
      <c r="P925" s="295"/>
      <c r="Q925" s="295"/>
      <c r="R925" s="295"/>
      <c r="S925" s="295"/>
      <c r="T925" s="295"/>
      <c r="U925" s="295"/>
      <c r="V925" s="295"/>
      <c r="W925" s="295"/>
      <c r="X925" s="295"/>
      <c r="Y925" s="426"/>
      <c r="Z925" s="415"/>
      <c r="AA925" s="415"/>
      <c r="AB925" s="415"/>
      <c r="AC925" s="415"/>
      <c r="AD925" s="415"/>
      <c r="AE925" s="415"/>
      <c r="AF925" s="415"/>
      <c r="AG925" s="415"/>
      <c r="AH925" s="415"/>
      <c r="AI925" s="415"/>
      <c r="AJ925" s="415"/>
      <c r="AK925" s="415"/>
      <c r="AL925" s="415"/>
      <c r="AM925" s="296">
        <f>SUM(Y925:AL925)</f>
        <v>0</v>
      </c>
    </row>
    <row r="926" spans="1:39" outlineLevel="1">
      <c r="A926" s="532"/>
      <c r="B926" s="294" t="s">
        <v>342</v>
      </c>
      <c r="C926" s="291" t="s">
        <v>163</v>
      </c>
      <c r="D926" s="295"/>
      <c r="E926" s="295"/>
      <c r="F926" s="295"/>
      <c r="G926" s="295"/>
      <c r="H926" s="295"/>
      <c r="I926" s="295"/>
      <c r="J926" s="295"/>
      <c r="K926" s="295"/>
      <c r="L926" s="295"/>
      <c r="M926" s="295"/>
      <c r="N926" s="295">
        <f>N925</f>
        <v>12</v>
      </c>
      <c r="O926" s="295"/>
      <c r="P926" s="295"/>
      <c r="Q926" s="295"/>
      <c r="R926" s="295"/>
      <c r="S926" s="295"/>
      <c r="T926" s="295"/>
      <c r="U926" s="295"/>
      <c r="V926" s="295"/>
      <c r="W926" s="295"/>
      <c r="X926" s="295"/>
      <c r="Y926" s="411">
        <f>Y925</f>
        <v>0</v>
      </c>
      <c r="Z926" s="411">
        <f t="shared" ref="Z926" si="2837">Z925</f>
        <v>0</v>
      </c>
      <c r="AA926" s="411">
        <f t="shared" ref="AA926" si="2838">AA925</f>
        <v>0</v>
      </c>
      <c r="AB926" s="411">
        <f t="shared" ref="AB926" si="2839">AB925</f>
        <v>0</v>
      </c>
      <c r="AC926" s="411">
        <f t="shared" ref="AC926" si="2840">AC925</f>
        <v>0</v>
      </c>
      <c r="AD926" s="411">
        <f t="shared" ref="AD926" si="2841">AD925</f>
        <v>0</v>
      </c>
      <c r="AE926" s="411">
        <f t="shared" ref="AE926" si="2842">AE925</f>
        <v>0</v>
      </c>
      <c r="AF926" s="411">
        <f t="shared" ref="AF926" si="2843">AF925</f>
        <v>0</v>
      </c>
      <c r="AG926" s="411">
        <f t="shared" ref="AG926" si="2844">AG925</f>
        <v>0</v>
      </c>
      <c r="AH926" s="411">
        <f t="shared" ref="AH926" si="2845">AH925</f>
        <v>0</v>
      </c>
      <c r="AI926" s="411">
        <f t="shared" ref="AI926" si="2846">AI925</f>
        <v>0</v>
      </c>
      <c r="AJ926" s="411">
        <f t="shared" ref="AJ926" si="2847">AJ925</f>
        <v>0</v>
      </c>
      <c r="AK926" s="411">
        <f t="shared" ref="AK926" si="2848">AK925</f>
        <v>0</v>
      </c>
      <c r="AL926" s="411">
        <f t="shared" ref="AL926" si="2849">AL925</f>
        <v>0</v>
      </c>
      <c r="AM926" s="306"/>
    </row>
    <row r="927" spans="1:39" outlineLevel="1">
      <c r="A927" s="532"/>
      <c r="B927" s="294"/>
      <c r="C927" s="305"/>
      <c r="D927" s="291"/>
      <c r="E927" s="291"/>
      <c r="F927" s="291"/>
      <c r="G927" s="291"/>
      <c r="H927" s="291"/>
      <c r="I927" s="291"/>
      <c r="J927" s="291"/>
      <c r="K927" s="291"/>
      <c r="L927" s="291"/>
      <c r="M927" s="291"/>
      <c r="N927" s="291"/>
      <c r="O927" s="291"/>
      <c r="P927" s="291"/>
      <c r="Q927" s="291"/>
      <c r="R927" s="291"/>
      <c r="S927" s="291"/>
      <c r="T927" s="291"/>
      <c r="U927" s="291"/>
      <c r="V927" s="291"/>
      <c r="W927" s="291"/>
      <c r="X927" s="291"/>
      <c r="Y927" s="301"/>
      <c r="Z927" s="301"/>
      <c r="AA927" s="301"/>
      <c r="AB927" s="301"/>
      <c r="AC927" s="301"/>
      <c r="AD927" s="301"/>
      <c r="AE927" s="301"/>
      <c r="AF927" s="301"/>
      <c r="AG927" s="301"/>
      <c r="AH927" s="301"/>
      <c r="AI927" s="301"/>
      <c r="AJ927" s="301"/>
      <c r="AK927" s="301"/>
      <c r="AL927" s="301"/>
      <c r="AM927" s="306"/>
    </row>
    <row r="928" spans="1:39" ht="15.75">
      <c r="B928" s="327" t="s">
        <v>328</v>
      </c>
      <c r="C928" s="329"/>
      <c r="D928" s="329">
        <f>SUM(D771:D926)</f>
        <v>304816.36382328515</v>
      </c>
      <c r="E928" s="329"/>
      <c r="F928" s="329"/>
      <c r="G928" s="329"/>
      <c r="H928" s="329"/>
      <c r="I928" s="329"/>
      <c r="J928" s="329"/>
      <c r="K928" s="329"/>
      <c r="L928" s="329"/>
      <c r="M928" s="329"/>
      <c r="N928" s="329"/>
      <c r="O928" s="329">
        <f>SUM(O771:O926)</f>
        <v>50.76278269993653</v>
      </c>
      <c r="P928" s="329"/>
      <c r="Q928" s="329"/>
      <c r="R928" s="329"/>
      <c r="S928" s="329"/>
      <c r="T928" s="329"/>
      <c r="U928" s="329"/>
      <c r="V928" s="329"/>
      <c r="W928" s="329"/>
      <c r="X928" s="329"/>
      <c r="Y928" s="329">
        <f>IF(Y769="kWh",SUMPRODUCT(D771:D926,Y771:Y926))</f>
        <v>21176.304449757758</v>
      </c>
      <c r="Z928" s="329">
        <f>IF(Z769="kWh",SUMPRODUCT(D771:D926,Z771:Z926))</f>
        <v>170145.24008503582</v>
      </c>
      <c r="AA928" s="329">
        <f>IF(AA769="kw",SUMPRODUCT(N771:N926,O771:O926,AA771:AA926),SUMPRODUCT(D771:D926,AA771:AA926))</f>
        <v>100.9689673649151</v>
      </c>
      <c r="AB928" s="329">
        <f>IF(AB769="kw",SUMPRODUCT(N771:N926,O771:O926,AB771:AB926),SUMPRODUCT(D771:D926,AB771:AB926))</f>
        <v>0</v>
      </c>
      <c r="AC928" s="329">
        <f>IF(AC769="kw",SUMPRODUCT(N771:N926,O771:O926,AC771:AC926),SUMPRODUCT(D771:D926,AC771:AC926))</f>
        <v>0</v>
      </c>
      <c r="AD928" s="329">
        <f>IF(AD769="kw",SUMPRODUCT(N771:N926,O771:O926,AD771:AD926),SUMPRODUCT(D771:D926,AD771:AD926))</f>
        <v>0</v>
      </c>
      <c r="AE928" s="329">
        <f>IF(AE769="kw",SUMPRODUCT(N771:N926,O771:O926,AE771:AE926),SUMPRODUCT(D771:D926,AE771:AE926))</f>
        <v>0</v>
      </c>
      <c r="AF928" s="329">
        <f>IF(AF769="kw",SUMPRODUCT(N771:N926,O771:O926,AF771:AF926),SUMPRODUCT(D771:D926,AF771:AF926))</f>
        <v>0</v>
      </c>
      <c r="AG928" s="329">
        <f>IF(AG769="kw",SUMPRODUCT(N771:N926,O771:O926,AG771:AG926),SUMPRODUCT(D771:D926,AG771:AG926))</f>
        <v>0</v>
      </c>
      <c r="AH928" s="329">
        <f>IF(AH769="kw",SUMPRODUCT(N771:N926,O771:O926,AH771:AH926),SUMPRODUCT(D771:D926,AH771:AH926))</f>
        <v>0</v>
      </c>
      <c r="AI928" s="329">
        <f>IF(AI769="kw",SUMPRODUCT(N771:N926,O771:O926,AI771:AI926),SUMPRODUCT(D771:D926,AI771:AI926))</f>
        <v>0</v>
      </c>
      <c r="AJ928" s="329">
        <f>IF(AJ769="kw",SUMPRODUCT(N771:N926,O771:O926,AJ771:AJ926),SUMPRODUCT(D771:D926,AJ771:AJ926))</f>
        <v>0</v>
      </c>
      <c r="AK928" s="329">
        <f>IF(AK769="kw",SUMPRODUCT(N771:N926,O771:O926,AK771:AK926),SUMPRODUCT(D771:D926,AK771:AK926))</f>
        <v>0</v>
      </c>
      <c r="AL928" s="329">
        <f>IF(AL769="kw",SUMPRODUCT(N771:N926,O771:O926,AL771:AL926),SUMPRODUCT(D771:D926,AL771:AL926))</f>
        <v>0</v>
      </c>
      <c r="AM928" s="330"/>
    </row>
    <row r="929" spans="2:39" ht="15.75">
      <c r="B929" s="391" t="s">
        <v>329</v>
      </c>
      <c r="C929" s="392"/>
      <c r="D929" s="392"/>
      <c r="E929" s="392"/>
      <c r="F929" s="392"/>
      <c r="G929" s="392"/>
      <c r="H929" s="392"/>
      <c r="I929" s="392"/>
      <c r="J929" s="392"/>
      <c r="K929" s="392"/>
      <c r="L929" s="392"/>
      <c r="M929" s="392"/>
      <c r="N929" s="392"/>
      <c r="O929" s="392"/>
      <c r="P929" s="392"/>
      <c r="Q929" s="392"/>
      <c r="R929" s="392"/>
      <c r="S929" s="392"/>
      <c r="T929" s="392"/>
      <c r="U929" s="392"/>
      <c r="V929" s="392"/>
      <c r="W929" s="392"/>
      <c r="X929" s="392"/>
      <c r="Y929" s="392">
        <f>HLOOKUP(Y585,'2. LRAMVA Threshold'!$B$42:$Q$53,11,FALSE)</f>
        <v>758767</v>
      </c>
      <c r="Z929" s="392">
        <f>HLOOKUP(Z585,'2. LRAMVA Threshold'!$B$42:$Q$53,11,FALSE)</f>
        <v>257680</v>
      </c>
      <c r="AA929" s="392">
        <f>HLOOKUP(AA585,'2. LRAMVA Threshold'!$B$42:$Q$53,11,FALSE)</f>
        <v>1715</v>
      </c>
      <c r="AB929" s="392">
        <f>HLOOKUP(AB585,'2. LRAMVA Threshold'!$B$42:$Q$53,11,FALSE)</f>
        <v>46</v>
      </c>
      <c r="AC929" s="392">
        <f>HLOOKUP(AC585,'2. LRAMVA Threshold'!$B$42:$Q$53,11,FALSE)</f>
        <v>51</v>
      </c>
      <c r="AD929" s="392">
        <f>HLOOKUP(AD585,'2. LRAMVA Threshold'!$B$42:$Q$53,11,FALSE)</f>
        <v>1570</v>
      </c>
      <c r="AE929" s="392">
        <f>HLOOKUP(AE585,'2. LRAMVA Threshold'!$B$42:$Q$53,11,FALSE)</f>
        <v>0</v>
      </c>
      <c r="AF929" s="392">
        <f>HLOOKUP(AF585,'2. LRAMVA Threshold'!$B$42:$Q$53,11,FALSE)</f>
        <v>0</v>
      </c>
      <c r="AG929" s="392">
        <f>HLOOKUP(AG585,'2. LRAMVA Threshold'!$B$42:$Q$53,11,FALSE)</f>
        <v>0</v>
      </c>
      <c r="AH929" s="392">
        <f>HLOOKUP(AH585,'2. LRAMVA Threshold'!$B$42:$Q$53,11,FALSE)</f>
        <v>0</v>
      </c>
      <c r="AI929" s="392">
        <f>HLOOKUP(AI585,'2. LRAMVA Threshold'!$B$42:$Q$53,11,FALSE)</f>
        <v>0</v>
      </c>
      <c r="AJ929" s="392">
        <f>HLOOKUP(AJ585,'2. LRAMVA Threshold'!$B$42:$Q$53,11,FALSE)</f>
        <v>0</v>
      </c>
      <c r="AK929" s="392">
        <f>HLOOKUP(AK585,'2. LRAMVA Threshold'!$B$42:$Q$53,11,FALSE)</f>
        <v>0</v>
      </c>
      <c r="AL929" s="392">
        <f>HLOOKUP(AL585,'2. LRAMVA Threshold'!$B$42:$Q$53,11,FALSE)</f>
        <v>0</v>
      </c>
      <c r="AM929" s="442"/>
    </row>
    <row r="930" spans="2:39">
      <c r="B930" s="394"/>
      <c r="C930" s="432"/>
      <c r="D930" s="433"/>
      <c r="E930" s="433"/>
      <c r="F930" s="433"/>
      <c r="G930" s="433"/>
      <c r="H930" s="433"/>
      <c r="I930" s="433"/>
      <c r="J930" s="433"/>
      <c r="K930" s="433"/>
      <c r="L930" s="433"/>
      <c r="M930" s="433"/>
      <c r="N930" s="433"/>
      <c r="O930" s="434"/>
      <c r="P930" s="433"/>
      <c r="Q930" s="433"/>
      <c r="R930" s="433"/>
      <c r="S930" s="435"/>
      <c r="T930" s="435"/>
      <c r="U930" s="435"/>
      <c r="V930" s="435"/>
      <c r="W930" s="433"/>
      <c r="X930" s="433"/>
      <c r="Y930" s="436"/>
      <c r="Z930" s="436"/>
      <c r="AA930" s="436"/>
      <c r="AB930" s="436"/>
      <c r="AC930" s="436"/>
      <c r="AD930" s="436"/>
      <c r="AE930" s="436"/>
      <c r="AF930" s="399"/>
      <c r="AG930" s="399"/>
      <c r="AH930" s="399"/>
      <c r="AI930" s="399"/>
      <c r="AJ930" s="399"/>
      <c r="AK930" s="399"/>
      <c r="AL930" s="399"/>
      <c r="AM930" s="400"/>
    </row>
    <row r="931" spans="2:39">
      <c r="B931" s="324" t="s">
        <v>330</v>
      </c>
      <c r="C931" s="338"/>
      <c r="D931" s="338"/>
      <c r="E931" s="376"/>
      <c r="F931" s="376"/>
      <c r="G931" s="376"/>
      <c r="H931" s="376"/>
      <c r="I931" s="376"/>
      <c r="J931" s="376"/>
      <c r="K931" s="376"/>
      <c r="L931" s="376"/>
      <c r="M931" s="376"/>
      <c r="N931" s="376"/>
      <c r="O931" s="291"/>
      <c r="P931" s="340"/>
      <c r="Q931" s="340"/>
      <c r="R931" s="340"/>
      <c r="S931" s="339"/>
      <c r="T931" s="339"/>
      <c r="U931" s="339"/>
      <c r="V931" s="339"/>
      <c r="W931" s="340"/>
      <c r="X931" s="340"/>
      <c r="Y931" s="341">
        <f>HLOOKUP(Y$35,'3.  Distribution Rates'!$C$122:$P$133,11,FALSE)</f>
        <v>6.9999999999999999E-4</v>
      </c>
      <c r="Z931" s="341">
        <f>HLOOKUP(Z$35,'3.  Distribution Rates'!$C$122:$P$133,11,FALSE)</f>
        <v>5.1000000000000004E-3</v>
      </c>
      <c r="AA931" s="341">
        <f>HLOOKUP(AA$35,'3.  Distribution Rates'!$C$122:$P$133,11,FALSE)</f>
        <v>1.6226</v>
      </c>
      <c r="AB931" s="341">
        <f>HLOOKUP(AB$35,'3.  Distribution Rates'!$C$122:$P$133,11,FALSE)</f>
        <v>6.0381999999999998</v>
      </c>
      <c r="AC931" s="341">
        <f>HLOOKUP(AC$35,'3.  Distribution Rates'!$C$122:$P$133,11,FALSE)</f>
        <v>11.7262</v>
      </c>
      <c r="AD931" s="341">
        <f>HLOOKUP(AD$35,'3.  Distribution Rates'!$C$122:$P$133,11,FALSE)</f>
        <v>1.9E-3</v>
      </c>
      <c r="AE931" s="341">
        <f>HLOOKUP(AE$35,'3.  Distribution Rates'!$C$122:$P$133,11,FALSE)</f>
        <v>0.28210000000000002</v>
      </c>
      <c r="AF931" s="341">
        <f>HLOOKUP(AF$35,'3.  Distribution Rates'!$C$122:$P$133,11,FALSE)</f>
        <v>0</v>
      </c>
      <c r="AG931" s="341">
        <f>HLOOKUP(AG$35,'3.  Distribution Rates'!$C$122:$P$133,11,FALSE)</f>
        <v>0</v>
      </c>
      <c r="AH931" s="341">
        <f>HLOOKUP(AH$35,'3.  Distribution Rates'!$C$122:$P$133,11,FALSE)</f>
        <v>0</v>
      </c>
      <c r="AI931" s="341">
        <f>HLOOKUP(AI$35,'3.  Distribution Rates'!$C$122:$P$133,11,FALSE)</f>
        <v>0</v>
      </c>
      <c r="AJ931" s="341">
        <f>HLOOKUP(AJ$35,'3.  Distribution Rates'!$C$122:$P$133,11,FALSE)</f>
        <v>0</v>
      </c>
      <c r="AK931" s="341">
        <f>HLOOKUP(AK$35,'3.  Distribution Rates'!$C$122:$P$133,11,FALSE)</f>
        <v>0</v>
      </c>
      <c r="AL931" s="341">
        <f>HLOOKUP(AL$35,'3.  Distribution Rates'!$C$122:$P$133,11,FALSE)</f>
        <v>0</v>
      </c>
      <c r="AM931" s="377"/>
    </row>
    <row r="932" spans="2:39">
      <c r="B932" s="324" t="s">
        <v>331</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LRAM'!Y142*Y931</f>
        <v>151.80943539488734</v>
      </c>
      <c r="Z932" s="378">
        <f>'4.  2011-2014 LRAM'!Z142*Z931</f>
        <v>139.81427131797727</v>
      </c>
      <c r="AA932" s="378">
        <f>'4.  2011-2014 LRAM'!AA142*AA931</f>
        <v>290.97831999398403</v>
      </c>
      <c r="AB932" s="378">
        <f>'4.  2011-2014 LRAM'!AB142*AB931</f>
        <v>0</v>
      </c>
      <c r="AC932" s="378">
        <f>'4.  2011-2014 LRAM'!AC142*AC931</f>
        <v>0</v>
      </c>
      <c r="AD932" s="378">
        <f>'4.  2011-2014 LRAM'!AD142*AD931</f>
        <v>0</v>
      </c>
      <c r="AE932" s="378">
        <f>'4.  2011-2014 LRAM'!AE142*AE931</f>
        <v>0</v>
      </c>
      <c r="AF932" s="378">
        <f>'4.  2011-2014 LRAM'!AF142*AF931</f>
        <v>0</v>
      </c>
      <c r="AG932" s="378">
        <f>'4.  2011-2014 LRAM'!AG142*AG931</f>
        <v>0</v>
      </c>
      <c r="AH932" s="378">
        <f>'4.  2011-2014 LRAM'!AH142*AH931</f>
        <v>0</v>
      </c>
      <c r="AI932" s="378">
        <f>'4.  2011-2014 LRAM'!AI142*AI931</f>
        <v>0</v>
      </c>
      <c r="AJ932" s="378">
        <f>'4.  2011-2014 LRAM'!AJ142*AJ931</f>
        <v>0</v>
      </c>
      <c r="AK932" s="378">
        <f>'4.  2011-2014 LRAM'!AK142*AK931</f>
        <v>0</v>
      </c>
      <c r="AL932" s="378">
        <f>'4.  2011-2014 LRAM'!AL142*AL931</f>
        <v>0</v>
      </c>
      <c r="AM932" s="629">
        <f t="shared" ref="AM932:AM940" si="2850">SUM(Y932:AL932)</f>
        <v>582.60202670684862</v>
      </c>
    </row>
    <row r="933" spans="2:39">
      <c r="B933" s="324" t="s">
        <v>332</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LRAM'!Y271*Y931</f>
        <v>76.439600509871227</v>
      </c>
      <c r="Z933" s="378">
        <f>'4.  2011-2014 LRAM'!Z271*Z931</f>
        <v>1885.5777823807887</v>
      </c>
      <c r="AA933" s="378">
        <f>'4.  2011-2014 LRAM'!AA271*AA931</f>
        <v>1838.9314054782453</v>
      </c>
      <c r="AB933" s="378">
        <f>'4.  2011-2014 LRAM'!AB271*AB931</f>
        <v>0</v>
      </c>
      <c r="AC933" s="378">
        <f>'4.  2011-2014 LRAM'!AC271*AC931</f>
        <v>0</v>
      </c>
      <c r="AD933" s="378">
        <f>'4.  2011-2014 LRAM'!AD271*AD931</f>
        <v>0</v>
      </c>
      <c r="AE933" s="378">
        <f>'4.  2011-2014 LRAM'!AE271*AE931</f>
        <v>0</v>
      </c>
      <c r="AF933" s="378">
        <f>'4.  2011-2014 LRAM'!AF271*AF931</f>
        <v>0</v>
      </c>
      <c r="AG933" s="378">
        <f>'4.  2011-2014 LRAM'!AG271*AG931</f>
        <v>0</v>
      </c>
      <c r="AH933" s="378">
        <f>'4.  2011-2014 LRAM'!AH271*AH931</f>
        <v>0</v>
      </c>
      <c r="AI933" s="378">
        <f>'4.  2011-2014 LRAM'!AI271*AI931</f>
        <v>0</v>
      </c>
      <c r="AJ933" s="378">
        <f>'4.  2011-2014 LRAM'!AJ271*AJ931</f>
        <v>0</v>
      </c>
      <c r="AK933" s="378">
        <f>'4.  2011-2014 LRAM'!AK271*AK931</f>
        <v>0</v>
      </c>
      <c r="AL933" s="378">
        <f>'4.  2011-2014 LRAM'!AL271*AL931</f>
        <v>0</v>
      </c>
      <c r="AM933" s="629">
        <f t="shared" si="2850"/>
        <v>3800.9487883689053</v>
      </c>
    </row>
    <row r="934" spans="2:39">
      <c r="B934" s="324" t="s">
        <v>333</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LRAM'!Y400*Y931</f>
        <v>152.21984974875912</v>
      </c>
      <c r="Z934" s="378">
        <f>'4.  2011-2014 LRAM'!Z400*Z931</f>
        <v>596.98001903352599</v>
      </c>
      <c r="AA934" s="378">
        <f>'4.  2011-2014 LRAM'!AA400*AA931</f>
        <v>479.11981383641091</v>
      </c>
      <c r="AB934" s="378">
        <f>'4.  2011-2014 LRAM'!AB400*AB931</f>
        <v>0</v>
      </c>
      <c r="AC934" s="378">
        <f>'4.  2011-2014 LRAM'!AC400*AC931</f>
        <v>0</v>
      </c>
      <c r="AD934" s="378">
        <f>'4.  2011-2014 LRAM'!AD400*AD931</f>
        <v>0</v>
      </c>
      <c r="AE934" s="378">
        <f>'4.  2011-2014 LRAM'!AE400*AE931</f>
        <v>0</v>
      </c>
      <c r="AF934" s="378">
        <f>'4.  2011-2014 LRAM'!AF400*AF931</f>
        <v>0</v>
      </c>
      <c r="AG934" s="378">
        <f>'4.  2011-2014 LRAM'!AG400*AG931</f>
        <v>0</v>
      </c>
      <c r="AH934" s="378">
        <f>'4.  2011-2014 LRAM'!AH400*AH931</f>
        <v>0</v>
      </c>
      <c r="AI934" s="378">
        <f>'4.  2011-2014 LRAM'!AI400*AI931</f>
        <v>0</v>
      </c>
      <c r="AJ934" s="378">
        <f>'4.  2011-2014 LRAM'!AJ400*AJ931</f>
        <v>0</v>
      </c>
      <c r="AK934" s="378">
        <f>'4.  2011-2014 LRAM'!AK400*AK931</f>
        <v>0</v>
      </c>
      <c r="AL934" s="378">
        <f>'4.  2011-2014 LRAM'!AL400*AL931</f>
        <v>0</v>
      </c>
      <c r="AM934" s="629">
        <f t="shared" si="2850"/>
        <v>1228.3196826186959</v>
      </c>
    </row>
    <row r="935" spans="2:39">
      <c r="B935" s="324" t="s">
        <v>334</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'4.  2011-2014 LRAM'!Y530*Y931</f>
        <v>319.53911865750001</v>
      </c>
      <c r="Z935" s="378">
        <f>'4.  2011-2014 LRAM'!Z530*Z931</f>
        <v>1088.1148888560001</v>
      </c>
      <c r="AA935" s="378">
        <f>'4.  2011-2014 LRAM'!AA530*AA931</f>
        <v>619.03067744820964</v>
      </c>
      <c r="AB935" s="378">
        <f>'4.  2011-2014 LRAM'!AB530*AB931</f>
        <v>0</v>
      </c>
      <c r="AC935" s="378">
        <f>'4.  2011-2014 LRAM'!AC530*AC931</f>
        <v>0</v>
      </c>
      <c r="AD935" s="378">
        <f>'4.  2011-2014 LRAM'!AD530*AD931</f>
        <v>0</v>
      </c>
      <c r="AE935" s="378">
        <f>'4.  2011-2014 LRAM'!AE530*AE931</f>
        <v>0</v>
      </c>
      <c r="AF935" s="378">
        <f>'4.  2011-2014 LRAM'!AF530*AF931</f>
        <v>0</v>
      </c>
      <c r="AG935" s="378">
        <f>'4.  2011-2014 LRAM'!AG530*AG931</f>
        <v>0</v>
      </c>
      <c r="AH935" s="378">
        <f>'4.  2011-2014 LRAM'!AH530*AH931</f>
        <v>0</v>
      </c>
      <c r="AI935" s="378">
        <f>'4.  2011-2014 LRAM'!AI530*AI931</f>
        <v>0</v>
      </c>
      <c r="AJ935" s="378">
        <f>'4.  2011-2014 LRAM'!AJ530*AJ931</f>
        <v>0</v>
      </c>
      <c r="AK935" s="378">
        <f>'4.  2011-2014 LRAM'!AK530*AK931</f>
        <v>0</v>
      </c>
      <c r="AL935" s="378">
        <f>'4.  2011-2014 LRAM'!AL530*AL931</f>
        <v>0</v>
      </c>
      <c r="AM935" s="629">
        <f t="shared" si="2850"/>
        <v>2026.6846849617098</v>
      </c>
    </row>
    <row r="936" spans="2:39">
      <c r="B936" s="324" t="s">
        <v>335</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1">Y211*Y931</f>
        <v>392.43119999999999</v>
      </c>
      <c r="Z936" s="378">
        <f t="shared" si="2851"/>
        <v>2522.7017400000004</v>
      </c>
      <c r="AA936" s="378">
        <f t="shared" si="2851"/>
        <v>2971.3051200000004</v>
      </c>
      <c r="AB936" s="378">
        <f t="shared" si="2851"/>
        <v>0</v>
      </c>
      <c r="AC936" s="378">
        <f t="shared" si="2851"/>
        <v>0</v>
      </c>
      <c r="AD936" s="378">
        <f t="shared" si="2851"/>
        <v>0</v>
      </c>
      <c r="AE936" s="378">
        <f t="shared" si="2851"/>
        <v>0</v>
      </c>
      <c r="AF936" s="378">
        <f t="shared" si="2851"/>
        <v>0</v>
      </c>
      <c r="AG936" s="378">
        <f t="shared" si="2851"/>
        <v>0</v>
      </c>
      <c r="AH936" s="378">
        <f t="shared" si="2851"/>
        <v>0</v>
      </c>
      <c r="AI936" s="378">
        <f t="shared" si="2851"/>
        <v>0</v>
      </c>
      <c r="AJ936" s="378">
        <f t="shared" si="2851"/>
        <v>0</v>
      </c>
      <c r="AK936" s="378">
        <f t="shared" si="2851"/>
        <v>0</v>
      </c>
      <c r="AL936" s="378">
        <f t="shared" si="2851"/>
        <v>0</v>
      </c>
      <c r="AM936" s="629">
        <f t="shared" si="2850"/>
        <v>5886.4380600000004</v>
      </c>
    </row>
    <row r="937" spans="2:39">
      <c r="B937" s="324" t="s">
        <v>336</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2">Y395*Y931</f>
        <v>974.52032418894419</v>
      </c>
      <c r="Z937" s="378">
        <f t="shared" si="2852"/>
        <v>182.08983838914608</v>
      </c>
      <c r="AA937" s="378">
        <f t="shared" si="2852"/>
        <v>814.53398206490363</v>
      </c>
      <c r="AB937" s="378">
        <f t="shared" si="2852"/>
        <v>0</v>
      </c>
      <c r="AC937" s="378">
        <f t="shared" si="2852"/>
        <v>0</v>
      </c>
      <c r="AD937" s="378">
        <f t="shared" si="2852"/>
        <v>0</v>
      </c>
      <c r="AE937" s="378">
        <f t="shared" si="2852"/>
        <v>0</v>
      </c>
      <c r="AF937" s="378">
        <f t="shared" si="2852"/>
        <v>0</v>
      </c>
      <c r="AG937" s="378">
        <f t="shared" si="2852"/>
        <v>0</v>
      </c>
      <c r="AH937" s="378">
        <f t="shared" si="2852"/>
        <v>0</v>
      </c>
      <c r="AI937" s="378">
        <f t="shared" si="2852"/>
        <v>0</v>
      </c>
      <c r="AJ937" s="378">
        <f t="shared" si="2852"/>
        <v>0</v>
      </c>
      <c r="AK937" s="378">
        <f t="shared" si="2852"/>
        <v>0</v>
      </c>
      <c r="AL937" s="378">
        <f t="shared" si="2852"/>
        <v>0</v>
      </c>
      <c r="AM937" s="629">
        <f t="shared" si="2850"/>
        <v>1971.144144642994</v>
      </c>
    </row>
    <row r="938" spans="2:39">
      <c r="B938" s="324" t="s">
        <v>337</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3">Y578*Y931</f>
        <v>1368.1252172941499</v>
      </c>
      <c r="Z938" s="378">
        <f t="shared" si="2853"/>
        <v>1132.6271453846794</v>
      </c>
      <c r="AA938" s="378">
        <f t="shared" si="2853"/>
        <v>436.46371824197871</v>
      </c>
      <c r="AB938" s="378">
        <f t="shared" si="2853"/>
        <v>0</v>
      </c>
      <c r="AC938" s="378">
        <f t="shared" si="2853"/>
        <v>0</v>
      </c>
      <c r="AD938" s="378">
        <f t="shared" si="2853"/>
        <v>0</v>
      </c>
      <c r="AE938" s="378">
        <f t="shared" si="2853"/>
        <v>0</v>
      </c>
      <c r="AF938" s="378">
        <f t="shared" si="2853"/>
        <v>0</v>
      </c>
      <c r="AG938" s="378">
        <f t="shared" si="2853"/>
        <v>0</v>
      </c>
      <c r="AH938" s="378">
        <f t="shared" si="2853"/>
        <v>0</v>
      </c>
      <c r="AI938" s="378">
        <f t="shared" si="2853"/>
        <v>0</v>
      </c>
      <c r="AJ938" s="378">
        <f t="shared" si="2853"/>
        <v>0</v>
      </c>
      <c r="AK938" s="378">
        <f t="shared" si="2853"/>
        <v>0</v>
      </c>
      <c r="AL938" s="378">
        <f t="shared" si="2853"/>
        <v>0</v>
      </c>
      <c r="AM938" s="629">
        <f t="shared" si="2850"/>
        <v>2937.2160809208081</v>
      </c>
    </row>
    <row r="939" spans="2:39">
      <c r="B939" s="324" t="s">
        <v>338</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 t="shared" ref="Y939:AL939" si="2854">Y761*Y931</f>
        <v>403.44022315260025</v>
      </c>
      <c r="Z939" s="378">
        <f t="shared" si="2854"/>
        <v>363.3426622874382</v>
      </c>
      <c r="AA939" s="378">
        <f t="shared" si="2854"/>
        <v>910.77499340224006</v>
      </c>
      <c r="AB939" s="378">
        <f t="shared" si="2854"/>
        <v>0</v>
      </c>
      <c r="AC939" s="378">
        <f t="shared" si="2854"/>
        <v>0</v>
      </c>
      <c r="AD939" s="378">
        <f t="shared" si="2854"/>
        <v>0</v>
      </c>
      <c r="AE939" s="378">
        <f t="shared" si="2854"/>
        <v>0</v>
      </c>
      <c r="AF939" s="378">
        <f t="shared" si="2854"/>
        <v>0</v>
      </c>
      <c r="AG939" s="378">
        <f t="shared" si="2854"/>
        <v>0</v>
      </c>
      <c r="AH939" s="378">
        <f t="shared" si="2854"/>
        <v>0</v>
      </c>
      <c r="AI939" s="378">
        <f t="shared" si="2854"/>
        <v>0</v>
      </c>
      <c r="AJ939" s="378">
        <f t="shared" si="2854"/>
        <v>0</v>
      </c>
      <c r="AK939" s="378">
        <f t="shared" si="2854"/>
        <v>0</v>
      </c>
      <c r="AL939" s="378">
        <f t="shared" si="2854"/>
        <v>0</v>
      </c>
      <c r="AM939" s="629">
        <f t="shared" si="2850"/>
        <v>1677.5578788422786</v>
      </c>
    </row>
    <row r="940" spans="2:39">
      <c r="B940" s="324" t="s">
        <v>339</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8">
        <f>Y928*Y931</f>
        <v>14.82341311483043</v>
      </c>
      <c r="Z940" s="378">
        <f t="shared" ref="Z940:AL940" si="2855">Z928*Z931</f>
        <v>867.74072443368277</v>
      </c>
      <c r="AA940" s="378">
        <f t="shared" si="2855"/>
        <v>163.83224644631125</v>
      </c>
      <c r="AB940" s="378">
        <f t="shared" si="2855"/>
        <v>0</v>
      </c>
      <c r="AC940" s="378">
        <f t="shared" si="2855"/>
        <v>0</v>
      </c>
      <c r="AD940" s="378">
        <f t="shared" si="2855"/>
        <v>0</v>
      </c>
      <c r="AE940" s="378">
        <f t="shared" si="2855"/>
        <v>0</v>
      </c>
      <c r="AF940" s="378">
        <f t="shared" si="2855"/>
        <v>0</v>
      </c>
      <c r="AG940" s="378">
        <f t="shared" si="2855"/>
        <v>0</v>
      </c>
      <c r="AH940" s="378">
        <f t="shared" si="2855"/>
        <v>0</v>
      </c>
      <c r="AI940" s="378">
        <f t="shared" si="2855"/>
        <v>0</v>
      </c>
      <c r="AJ940" s="378">
        <f t="shared" si="2855"/>
        <v>0</v>
      </c>
      <c r="AK940" s="378">
        <f t="shared" si="2855"/>
        <v>0</v>
      </c>
      <c r="AL940" s="378">
        <f t="shared" si="2855"/>
        <v>0</v>
      </c>
      <c r="AM940" s="629">
        <f t="shared" si="2850"/>
        <v>1046.3963839948244</v>
      </c>
    </row>
    <row r="941" spans="2:39" ht="15.75">
      <c r="B941" s="349" t="s">
        <v>343</v>
      </c>
      <c r="C941" s="345"/>
      <c r="D941" s="336"/>
      <c r="E941" s="334"/>
      <c r="F941" s="334"/>
      <c r="G941" s="334"/>
      <c r="H941" s="334"/>
      <c r="I941" s="334"/>
      <c r="J941" s="334"/>
      <c r="K941" s="334"/>
      <c r="L941" s="334"/>
      <c r="M941" s="334"/>
      <c r="N941" s="334"/>
      <c r="O941" s="300"/>
      <c r="P941" s="334"/>
      <c r="Q941" s="334"/>
      <c r="R941" s="334"/>
      <c r="S941" s="336"/>
      <c r="T941" s="336"/>
      <c r="U941" s="336"/>
      <c r="V941" s="336"/>
      <c r="W941" s="334"/>
      <c r="X941" s="334"/>
      <c r="Y941" s="346">
        <f>SUM(Y932:Y940)</f>
        <v>3853.3483820615425</v>
      </c>
      <c r="Z941" s="346">
        <f t="shared" ref="Z941:AE941" si="2856">SUM(Z932:Z940)</f>
        <v>8778.9890720832409</v>
      </c>
      <c r="AA941" s="346">
        <f t="shared" si="2856"/>
        <v>8524.9702769122814</v>
      </c>
      <c r="AB941" s="346">
        <f t="shared" si="2856"/>
        <v>0</v>
      </c>
      <c r="AC941" s="346">
        <f t="shared" si="2856"/>
        <v>0</v>
      </c>
      <c r="AD941" s="346">
        <f t="shared" si="2856"/>
        <v>0</v>
      </c>
      <c r="AE941" s="346">
        <f t="shared" si="2856"/>
        <v>0</v>
      </c>
      <c r="AF941" s="346">
        <f>SUM(AF932:AF940)</f>
        <v>0</v>
      </c>
      <c r="AG941" s="346">
        <f t="shared" ref="AG941:AL941" si="2857">SUM(AG932:AG940)</f>
        <v>0</v>
      </c>
      <c r="AH941" s="346">
        <f t="shared" si="2857"/>
        <v>0</v>
      </c>
      <c r="AI941" s="346">
        <f t="shared" si="2857"/>
        <v>0</v>
      </c>
      <c r="AJ941" s="346">
        <f t="shared" si="2857"/>
        <v>0</v>
      </c>
      <c r="AK941" s="346">
        <f t="shared" si="2857"/>
        <v>0</v>
      </c>
      <c r="AL941" s="346">
        <f t="shared" si="2857"/>
        <v>0</v>
      </c>
      <c r="AM941" s="407">
        <f>SUM(AM932:AM940)</f>
        <v>21157.307731057066</v>
      </c>
    </row>
    <row r="942" spans="2:39" ht="15.75">
      <c r="B942" s="349" t="s">
        <v>344</v>
      </c>
      <c r="C942" s="345"/>
      <c r="D942" s="350"/>
      <c r="E942" s="334"/>
      <c r="F942" s="334"/>
      <c r="G942" s="334"/>
      <c r="H942" s="334"/>
      <c r="I942" s="334"/>
      <c r="J942" s="334"/>
      <c r="K942" s="334"/>
      <c r="L942" s="334"/>
      <c r="M942" s="334"/>
      <c r="N942" s="334"/>
      <c r="O942" s="300"/>
      <c r="P942" s="334"/>
      <c r="Q942" s="334"/>
      <c r="R942" s="334"/>
      <c r="S942" s="336"/>
      <c r="T942" s="336"/>
      <c r="U942" s="336"/>
      <c r="V942" s="336"/>
      <c r="W942" s="334"/>
      <c r="X942" s="334"/>
      <c r="Y942" s="347">
        <f>Y929*Y931</f>
        <v>531.13689999999997</v>
      </c>
      <c r="Z942" s="347">
        <f t="shared" ref="Z942:AE942" si="2858">Z929*Z931</f>
        <v>1314.1680000000001</v>
      </c>
      <c r="AA942" s="347">
        <f t="shared" si="2858"/>
        <v>2782.759</v>
      </c>
      <c r="AB942" s="347">
        <f t="shared" si="2858"/>
        <v>277.75720000000001</v>
      </c>
      <c r="AC942" s="347">
        <f t="shared" si="2858"/>
        <v>598.03620000000001</v>
      </c>
      <c r="AD942" s="347">
        <f t="shared" si="2858"/>
        <v>2.9830000000000001</v>
      </c>
      <c r="AE942" s="347">
        <f t="shared" si="2858"/>
        <v>0</v>
      </c>
      <c r="AF942" s="347">
        <f>AF929*AF931</f>
        <v>0</v>
      </c>
      <c r="AG942" s="347">
        <f t="shared" ref="AG942:AL942" si="2859">AG929*AG931</f>
        <v>0</v>
      </c>
      <c r="AH942" s="347">
        <f t="shared" si="2859"/>
        <v>0</v>
      </c>
      <c r="AI942" s="347">
        <f t="shared" si="2859"/>
        <v>0</v>
      </c>
      <c r="AJ942" s="347">
        <f t="shared" si="2859"/>
        <v>0</v>
      </c>
      <c r="AK942" s="347">
        <f t="shared" si="2859"/>
        <v>0</v>
      </c>
      <c r="AL942" s="347">
        <f t="shared" si="2859"/>
        <v>0</v>
      </c>
      <c r="AM942" s="407">
        <f>SUM(Y942:AL942)</f>
        <v>5506.8402999999998</v>
      </c>
    </row>
    <row r="943" spans="2:39" ht="15.75">
      <c r="B943" s="349" t="s">
        <v>345</v>
      </c>
      <c r="C943" s="345"/>
      <c r="D943" s="350"/>
      <c r="E943" s="334"/>
      <c r="F943" s="334"/>
      <c r="G943" s="334"/>
      <c r="H943" s="334"/>
      <c r="I943" s="334"/>
      <c r="J943" s="334"/>
      <c r="K943" s="334"/>
      <c r="L943" s="334"/>
      <c r="M943" s="334"/>
      <c r="N943" s="334"/>
      <c r="O943" s="300"/>
      <c r="P943" s="334"/>
      <c r="Q943" s="334"/>
      <c r="R943" s="334"/>
      <c r="S943" s="350"/>
      <c r="T943" s="350"/>
      <c r="U943" s="350"/>
      <c r="V943" s="350"/>
      <c r="W943" s="334"/>
      <c r="X943" s="334"/>
      <c r="Y943" s="351"/>
      <c r="Z943" s="351"/>
      <c r="AA943" s="351"/>
      <c r="AB943" s="351"/>
      <c r="AC943" s="351"/>
      <c r="AD943" s="351"/>
      <c r="AE943" s="351"/>
      <c r="AF943" s="351"/>
      <c r="AG943" s="351"/>
      <c r="AH943" s="351"/>
      <c r="AI943" s="351"/>
      <c r="AJ943" s="351"/>
      <c r="AK943" s="351"/>
      <c r="AL943" s="351"/>
      <c r="AM943" s="407">
        <f>AM941-AM942</f>
        <v>15650.467431057066</v>
      </c>
    </row>
    <row r="944" spans="2:39">
      <c r="B944" s="324"/>
      <c r="C944" s="350"/>
      <c r="D944" s="350"/>
      <c r="E944" s="334"/>
      <c r="F944" s="334"/>
      <c r="G944" s="334"/>
      <c r="H944" s="334"/>
      <c r="I944" s="334"/>
      <c r="J944" s="334"/>
      <c r="K944" s="334"/>
      <c r="L944" s="334"/>
      <c r="M944" s="334"/>
      <c r="N944" s="334"/>
      <c r="O944" s="300"/>
      <c r="P944" s="334"/>
      <c r="Q944" s="334"/>
      <c r="R944" s="334"/>
      <c r="S944" s="350"/>
      <c r="T944" s="345"/>
      <c r="U944" s="350"/>
      <c r="V944" s="350"/>
      <c r="W944" s="334"/>
      <c r="X944" s="334"/>
      <c r="Y944" s="352"/>
      <c r="Z944" s="352"/>
      <c r="AA944" s="352"/>
      <c r="AB944" s="352"/>
      <c r="AC944" s="352"/>
      <c r="AD944" s="352"/>
      <c r="AE944" s="352"/>
      <c r="AF944" s="352"/>
      <c r="AG944" s="352"/>
      <c r="AH944" s="352"/>
      <c r="AI944" s="352"/>
      <c r="AJ944" s="352"/>
      <c r="AK944" s="352"/>
      <c r="AL944" s="352"/>
      <c r="AM944" s="337"/>
    </row>
    <row r="945" spans="1:39">
      <c r="B945" s="440" t="s">
        <v>340</v>
      </c>
      <c r="C945" s="364"/>
      <c r="D945" s="384"/>
      <c r="E945" s="384"/>
      <c r="F945" s="384"/>
      <c r="G945" s="384"/>
      <c r="H945" s="384"/>
      <c r="I945" s="384"/>
      <c r="J945" s="384"/>
      <c r="K945" s="384"/>
      <c r="L945" s="384"/>
      <c r="M945" s="384"/>
      <c r="N945" s="384"/>
      <c r="O945" s="383"/>
      <c r="P945" s="384"/>
      <c r="Q945" s="384"/>
      <c r="R945" s="384"/>
      <c r="S945" s="364"/>
      <c r="T945" s="385"/>
      <c r="U945" s="385"/>
      <c r="V945" s="384"/>
      <c r="W945" s="384"/>
      <c r="X945" s="385"/>
      <c r="Y945" s="326">
        <f>SUMPRODUCT(E771:E926,Y771:Y926)</f>
        <v>21176.304449757758</v>
      </c>
      <c r="Z945" s="326">
        <f>SUMPRODUCT(E771:E926,Z771:Z926)</f>
        <v>162416.84445941437</v>
      </c>
      <c r="AA945" s="326">
        <f t="shared" ref="AA945:AL945" si="2860">IF(AA769="kw",SUMPRODUCT($N$771:$N$926,$P$771:$P$926,AA771:AA926),SUMPRODUCT($E$771:$E$926,AA771:AA926))</f>
        <v>100.9689673649151</v>
      </c>
      <c r="AB945" s="326">
        <f t="shared" si="2860"/>
        <v>0</v>
      </c>
      <c r="AC945" s="326">
        <f t="shared" si="2860"/>
        <v>0</v>
      </c>
      <c r="AD945" s="326">
        <f t="shared" si="2860"/>
        <v>0</v>
      </c>
      <c r="AE945" s="326">
        <f t="shared" si="2860"/>
        <v>0</v>
      </c>
      <c r="AF945" s="326">
        <f t="shared" si="2860"/>
        <v>0</v>
      </c>
      <c r="AG945" s="326">
        <f t="shared" si="2860"/>
        <v>0</v>
      </c>
      <c r="AH945" s="326">
        <f t="shared" si="2860"/>
        <v>0</v>
      </c>
      <c r="AI945" s="326">
        <f t="shared" si="2860"/>
        <v>0</v>
      </c>
      <c r="AJ945" s="326">
        <f t="shared" si="2860"/>
        <v>0</v>
      </c>
      <c r="AK945" s="326">
        <f t="shared" si="2860"/>
        <v>0</v>
      </c>
      <c r="AL945" s="326">
        <f t="shared" si="2860"/>
        <v>0</v>
      </c>
      <c r="AM945" s="386"/>
    </row>
    <row r="946" spans="1:39" ht="18.75" customHeight="1">
      <c r="B946" s="368" t="s">
        <v>582</v>
      </c>
      <c r="C946" s="387"/>
      <c r="D946" s="388"/>
      <c r="E946" s="388"/>
      <c r="F946" s="388"/>
      <c r="G946" s="388"/>
      <c r="H946" s="388"/>
      <c r="I946" s="388"/>
      <c r="J946" s="388"/>
      <c r="K946" s="388"/>
      <c r="L946" s="388"/>
      <c r="M946" s="388"/>
      <c r="N946" s="388"/>
      <c r="O946" s="388"/>
      <c r="P946" s="388"/>
      <c r="Q946" s="388"/>
      <c r="R946" s="388"/>
      <c r="S946" s="371"/>
      <c r="T946" s="372"/>
      <c r="U946" s="388"/>
      <c r="V946" s="388"/>
      <c r="W946" s="388"/>
      <c r="X946" s="388"/>
      <c r="Y946" s="409"/>
      <c r="Z946" s="409"/>
      <c r="AA946" s="409"/>
      <c r="AB946" s="409"/>
      <c r="AC946" s="409"/>
      <c r="AD946" s="409"/>
      <c r="AE946" s="409"/>
      <c r="AF946" s="409"/>
      <c r="AG946" s="409"/>
      <c r="AH946" s="409"/>
      <c r="AI946" s="409"/>
      <c r="AJ946" s="409"/>
      <c r="AK946" s="409"/>
      <c r="AL946" s="409"/>
      <c r="AM946" s="389"/>
    </row>
    <row r="947" spans="1:39" collapsed="1"/>
    <row r="949" spans="1:39" ht="15.75">
      <c r="B949" s="280" t="s">
        <v>341</v>
      </c>
      <c r="C949" s="281"/>
      <c r="D949" s="590" t="s">
        <v>526</v>
      </c>
      <c r="E949" s="253"/>
      <c r="F949" s="590"/>
      <c r="G949" s="253"/>
      <c r="H949" s="253"/>
      <c r="I949" s="253"/>
      <c r="J949" s="253"/>
      <c r="K949" s="253"/>
      <c r="L949" s="253"/>
      <c r="M949" s="253"/>
      <c r="N949" s="253"/>
      <c r="O949" s="281"/>
      <c r="P949" s="253"/>
      <c r="Q949" s="253"/>
      <c r="R949" s="253"/>
      <c r="S949" s="253"/>
      <c r="T949" s="253"/>
      <c r="U949" s="253"/>
      <c r="V949" s="253"/>
      <c r="W949" s="253"/>
      <c r="X949" s="253"/>
      <c r="Y949" s="270"/>
      <c r="Z949" s="267"/>
      <c r="AA949" s="267"/>
      <c r="AB949" s="267"/>
      <c r="AC949" s="267"/>
      <c r="AD949" s="267"/>
      <c r="AE949" s="267"/>
      <c r="AF949" s="267"/>
      <c r="AG949" s="267"/>
      <c r="AH949" s="267"/>
      <c r="AI949" s="267"/>
      <c r="AJ949" s="267"/>
      <c r="AK949" s="267"/>
      <c r="AL949" s="267"/>
    </row>
    <row r="950" spans="1:39" ht="39.75" customHeight="1">
      <c r="B950" s="957" t="s">
        <v>211</v>
      </c>
      <c r="C950" s="959" t="s">
        <v>33</v>
      </c>
      <c r="D950" s="284" t="s">
        <v>422</v>
      </c>
      <c r="E950" s="961" t="s">
        <v>209</v>
      </c>
      <c r="F950" s="962"/>
      <c r="G950" s="962"/>
      <c r="H950" s="962"/>
      <c r="I950" s="962"/>
      <c r="J950" s="962"/>
      <c r="K950" s="962"/>
      <c r="L950" s="962"/>
      <c r="M950" s="963"/>
      <c r="N950" s="964" t="s">
        <v>213</v>
      </c>
      <c r="O950" s="284" t="s">
        <v>423</v>
      </c>
      <c r="P950" s="961" t="s">
        <v>212</v>
      </c>
      <c r="Q950" s="962"/>
      <c r="R950" s="962"/>
      <c r="S950" s="962"/>
      <c r="T950" s="962"/>
      <c r="U950" s="962"/>
      <c r="V950" s="962"/>
      <c r="W950" s="962"/>
      <c r="X950" s="963"/>
      <c r="Y950" s="954" t="s">
        <v>243</v>
      </c>
      <c r="Z950" s="955"/>
      <c r="AA950" s="955"/>
      <c r="AB950" s="955"/>
      <c r="AC950" s="955"/>
      <c r="AD950" s="955"/>
      <c r="AE950" s="955"/>
      <c r="AF950" s="955"/>
      <c r="AG950" s="955"/>
      <c r="AH950" s="955"/>
      <c r="AI950" s="955"/>
      <c r="AJ950" s="955"/>
      <c r="AK950" s="955"/>
      <c r="AL950" s="955"/>
      <c r="AM950" s="956"/>
    </row>
    <row r="951" spans="1:39" ht="65.25" customHeight="1">
      <c r="B951" s="958"/>
      <c r="C951" s="960"/>
      <c r="D951" s="285">
        <v>2020</v>
      </c>
      <c r="E951" s="285">
        <v>2021</v>
      </c>
      <c r="F951" s="285">
        <v>2022</v>
      </c>
      <c r="G951" s="285">
        <v>2023</v>
      </c>
      <c r="H951" s="285">
        <v>2024</v>
      </c>
      <c r="I951" s="285">
        <v>2025</v>
      </c>
      <c r="J951" s="285">
        <v>2026</v>
      </c>
      <c r="K951" s="285">
        <v>2027</v>
      </c>
      <c r="L951" s="285">
        <v>2028</v>
      </c>
      <c r="M951" s="285">
        <v>2029</v>
      </c>
      <c r="N951" s="965"/>
      <c r="O951" s="285">
        <v>2020</v>
      </c>
      <c r="P951" s="285">
        <v>2021</v>
      </c>
      <c r="Q951" s="285">
        <v>2022</v>
      </c>
      <c r="R951" s="285">
        <v>2023</v>
      </c>
      <c r="S951" s="285">
        <v>2024</v>
      </c>
      <c r="T951" s="285">
        <v>2025</v>
      </c>
      <c r="U951" s="285">
        <v>2026</v>
      </c>
      <c r="V951" s="285">
        <v>2027</v>
      </c>
      <c r="W951" s="285">
        <v>2028</v>
      </c>
      <c r="X951" s="285">
        <v>2029</v>
      </c>
      <c r="Y951" s="285" t="str">
        <f>'1.  LRAMVA Summary'!D52</f>
        <v>Residential</v>
      </c>
      <c r="Z951" s="285" t="str">
        <f>'1.  LRAMVA Summary'!E52</f>
        <v>GS&lt;50 kW</v>
      </c>
      <c r="AA951" s="285" t="str">
        <f>'1.  LRAMVA Summary'!F52</f>
        <v>GS&gt;50 kW</v>
      </c>
      <c r="AB951" s="285" t="str">
        <f>'1.  LRAMVA Summary'!G52</f>
        <v>Sentinel Lighting</v>
      </c>
      <c r="AC951" s="285" t="str">
        <f>'1.  LRAMVA Summary'!H52</f>
        <v>Street Lighting</v>
      </c>
      <c r="AD951" s="285" t="str">
        <f>'1.  LRAMVA Summary'!I52</f>
        <v>USL</v>
      </c>
      <c r="AE951" s="285" t="str">
        <f>'1.  LRAMVA Summary'!J52</f>
        <v>Embedded</v>
      </c>
      <c r="AF951" s="285" t="str">
        <f>'1.  LRAMVA Summary'!K52</f>
        <v/>
      </c>
      <c r="AG951" s="285" t="str">
        <f>'1.  LRAMVA Summary'!L52</f>
        <v/>
      </c>
      <c r="AH951" s="285" t="str">
        <f>'1.  LRAMVA Summary'!M52</f>
        <v/>
      </c>
      <c r="AI951" s="285" t="str">
        <f>'1.  LRAMVA Summary'!N52</f>
        <v/>
      </c>
      <c r="AJ951" s="285" t="str">
        <f>'1.  LRAMVA Summary'!O52</f>
        <v/>
      </c>
      <c r="AK951" s="285" t="str">
        <f>'1.  LRAMVA Summary'!P52</f>
        <v/>
      </c>
      <c r="AL951" s="285" t="str">
        <f>'1.  LRAMVA Summary'!Q52</f>
        <v/>
      </c>
      <c r="AM951" s="287" t="str">
        <f>'1.  LRAMVA Summary'!R52</f>
        <v>Total</v>
      </c>
    </row>
    <row r="952" spans="1:39" ht="15" customHeight="1">
      <c r="A952" s="532"/>
      <c r="B952" s="518" t="s">
        <v>504</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t="str">
        <f>'1.  LRAMVA Summary'!D53</f>
        <v>kWh</v>
      </c>
      <c r="Z952" s="291" t="str">
        <f>'1.  LRAMVA Summary'!E53</f>
        <v>kWh</v>
      </c>
      <c r="AA952" s="291" t="str">
        <f>'1.  LRAMVA Summary'!F53</f>
        <v>kW</v>
      </c>
      <c r="AB952" s="291" t="str">
        <f>'1.  LRAMVA Summary'!G53</f>
        <v>kW</v>
      </c>
      <c r="AC952" s="291" t="str">
        <f>'1.  LRAMVA Summary'!H53</f>
        <v>kW</v>
      </c>
      <c r="AD952" s="291" t="str">
        <f>'1.  LRAMVA Summary'!I53</f>
        <v>kWh</v>
      </c>
      <c r="AE952" s="291" t="str">
        <f>'1.  LRAMVA Summary'!J53</f>
        <v>kW</v>
      </c>
      <c r="AF952" s="291">
        <f>'1.  LRAMVA Summary'!K53</f>
        <v>0</v>
      </c>
      <c r="AG952" s="291">
        <f>'1.  LRAMVA Summary'!L53</f>
        <v>0</v>
      </c>
      <c r="AH952" s="291">
        <f>'1.  LRAMVA Summary'!M53</f>
        <v>0</v>
      </c>
      <c r="AI952" s="291">
        <f>'1.  LRAMVA Summary'!N53</f>
        <v>0</v>
      </c>
      <c r="AJ952" s="291">
        <f>'1.  LRAMVA Summary'!O53</f>
        <v>0</v>
      </c>
      <c r="AK952" s="291">
        <f>'1.  LRAMVA Summary'!P53</f>
        <v>0</v>
      </c>
      <c r="AL952" s="291">
        <f>'1.  LRAMVA Summary'!Q53</f>
        <v>0</v>
      </c>
      <c r="AM952" s="292"/>
    </row>
    <row r="953" spans="1:39" ht="15" hidden="1" customHeight="1" outlineLevel="1">
      <c r="A953" s="532"/>
      <c r="B953" s="504" t="s">
        <v>497</v>
      </c>
      <c r="C953" s="289"/>
      <c r="D953" s="289"/>
      <c r="E953" s="289"/>
      <c r="F953" s="289"/>
      <c r="G953" s="289"/>
      <c r="H953" s="289"/>
      <c r="I953" s="289"/>
      <c r="J953" s="289"/>
      <c r="K953" s="289"/>
      <c r="L953" s="289"/>
      <c r="M953" s="289"/>
      <c r="N953" s="290"/>
      <c r="O953" s="289"/>
      <c r="P953" s="289"/>
      <c r="Q953" s="289"/>
      <c r="R953" s="289"/>
      <c r="S953" s="289"/>
      <c r="T953" s="289"/>
      <c r="U953" s="289"/>
      <c r="V953" s="289"/>
      <c r="W953" s="289"/>
      <c r="X953" s="289"/>
      <c r="Y953" s="291"/>
      <c r="Z953" s="291"/>
      <c r="AA953" s="291"/>
      <c r="AB953" s="291"/>
      <c r="AC953" s="291"/>
      <c r="AD953" s="291"/>
      <c r="AE953" s="291"/>
      <c r="AF953" s="291"/>
      <c r="AG953" s="291"/>
      <c r="AH953" s="291"/>
      <c r="AI953" s="291"/>
      <c r="AJ953" s="291"/>
      <c r="AK953" s="291"/>
      <c r="AL953" s="291"/>
      <c r="AM953" s="292"/>
    </row>
    <row r="954" spans="1:39" ht="15" hidden="1" customHeight="1" outlineLevel="1">
      <c r="A954" s="532">
        <v>1</v>
      </c>
      <c r="B954" s="428" t="s">
        <v>95</v>
      </c>
      <c r="C954" s="291" t="s">
        <v>25</v>
      </c>
      <c r="D954" s="295"/>
      <c r="E954" s="295"/>
      <c r="F954" s="295"/>
      <c r="G954" s="295"/>
      <c r="H954" s="295"/>
      <c r="I954" s="295"/>
      <c r="J954" s="295"/>
      <c r="K954" s="295"/>
      <c r="L954" s="295"/>
      <c r="M954" s="295"/>
      <c r="N954" s="291"/>
      <c r="O954" s="295"/>
      <c r="P954" s="295"/>
      <c r="Q954" s="295"/>
      <c r="R954" s="295"/>
      <c r="S954" s="295"/>
      <c r="T954" s="295"/>
      <c r="U954" s="295"/>
      <c r="V954" s="295"/>
      <c r="W954" s="295"/>
      <c r="X954" s="295"/>
      <c r="Y954" s="415"/>
      <c r="Z954" s="415"/>
      <c r="AA954" s="415"/>
      <c r="AB954" s="415"/>
      <c r="AC954" s="415"/>
      <c r="AD954" s="415"/>
      <c r="AE954" s="415"/>
      <c r="AF954" s="410"/>
      <c r="AG954" s="410"/>
      <c r="AH954" s="410"/>
      <c r="AI954" s="410"/>
      <c r="AJ954" s="410"/>
      <c r="AK954" s="410"/>
      <c r="AL954" s="410"/>
      <c r="AM954" s="296">
        <f>SUM(Y954:AL954)</f>
        <v>0</v>
      </c>
    </row>
    <row r="955" spans="1:39" ht="15" hidden="1" customHeight="1" outlineLevel="1">
      <c r="A955" s="532"/>
      <c r="B955" s="294" t="s">
        <v>346</v>
      </c>
      <c r="C955" s="291" t="s">
        <v>163</v>
      </c>
      <c r="D955" s="295"/>
      <c r="E955" s="295"/>
      <c r="F955" s="295"/>
      <c r="G955" s="295"/>
      <c r="H955" s="295"/>
      <c r="I955" s="295"/>
      <c r="J955" s="295"/>
      <c r="K955" s="295"/>
      <c r="L955" s="295"/>
      <c r="M955" s="295"/>
      <c r="N955" s="468"/>
      <c r="O955" s="295"/>
      <c r="P955" s="295"/>
      <c r="Q955" s="295"/>
      <c r="R955" s="295"/>
      <c r="S955" s="295"/>
      <c r="T955" s="295"/>
      <c r="U955" s="295"/>
      <c r="V955" s="295"/>
      <c r="W955" s="295"/>
      <c r="X955" s="295"/>
      <c r="Y955" s="411">
        <f>Y954</f>
        <v>0</v>
      </c>
      <c r="Z955" s="411">
        <f t="shared" ref="Z955" si="2861">Z954</f>
        <v>0</v>
      </c>
      <c r="AA955" s="411">
        <f t="shared" ref="AA955" si="2862">AA954</f>
        <v>0</v>
      </c>
      <c r="AB955" s="411">
        <f t="shared" ref="AB955" si="2863">AB954</f>
        <v>0</v>
      </c>
      <c r="AC955" s="411">
        <f t="shared" ref="AC955" si="2864">AC954</f>
        <v>0</v>
      </c>
      <c r="AD955" s="411">
        <f t="shared" ref="AD955" si="2865">AD954</f>
        <v>0</v>
      </c>
      <c r="AE955" s="411">
        <f t="shared" ref="AE955" si="2866">AE954</f>
        <v>0</v>
      </c>
      <c r="AF955" s="411">
        <f t="shared" ref="AF955" si="2867">AF954</f>
        <v>0</v>
      </c>
      <c r="AG955" s="411">
        <f t="shared" ref="AG955" si="2868">AG954</f>
        <v>0</v>
      </c>
      <c r="AH955" s="411">
        <f t="shared" ref="AH955" si="2869">AH954</f>
        <v>0</v>
      </c>
      <c r="AI955" s="411">
        <f t="shared" ref="AI955" si="2870">AI954</f>
        <v>0</v>
      </c>
      <c r="AJ955" s="411">
        <f t="shared" ref="AJ955" si="2871">AJ954</f>
        <v>0</v>
      </c>
      <c r="AK955" s="411">
        <f t="shared" ref="AK955" si="2872">AK954</f>
        <v>0</v>
      </c>
      <c r="AL955" s="411">
        <f t="shared" ref="AL955" si="2873">AL954</f>
        <v>0</v>
      </c>
      <c r="AM955" s="297"/>
    </row>
    <row r="956" spans="1:39" ht="15" hidden="1" customHeight="1" outlineLevel="1">
      <c r="A956" s="532"/>
      <c r="B956" s="298"/>
      <c r="C956" s="299"/>
      <c r="D956" s="299"/>
      <c r="E956" s="299"/>
      <c r="F956" s="299"/>
      <c r="G956" s="299"/>
      <c r="H956" s="299"/>
      <c r="I956" s="299"/>
      <c r="J956" s="299"/>
      <c r="K956" s="299"/>
      <c r="L956" s="299"/>
      <c r="M956" s="299"/>
      <c r="N956" s="300"/>
      <c r="O956" s="299"/>
      <c r="P956" s="299"/>
      <c r="Q956" s="299"/>
      <c r="R956" s="299"/>
      <c r="S956" s="299"/>
      <c r="T956" s="299"/>
      <c r="U956" s="299"/>
      <c r="V956" s="299"/>
      <c r="W956" s="299"/>
      <c r="X956" s="299"/>
      <c r="Y956" s="412"/>
      <c r="Z956" s="413"/>
      <c r="AA956" s="413"/>
      <c r="AB956" s="413"/>
      <c r="AC956" s="413"/>
      <c r="AD956" s="413"/>
      <c r="AE956" s="413"/>
      <c r="AF956" s="413"/>
      <c r="AG956" s="413"/>
      <c r="AH956" s="413"/>
      <c r="AI956" s="413"/>
      <c r="AJ956" s="413"/>
      <c r="AK956" s="413"/>
      <c r="AL956" s="413"/>
      <c r="AM956" s="302"/>
    </row>
    <row r="957" spans="1:39" ht="15" hidden="1" customHeight="1" outlineLevel="1">
      <c r="A957" s="532">
        <v>2</v>
      </c>
      <c r="B957" s="428" t="s">
        <v>96</v>
      </c>
      <c r="C957" s="291" t="s">
        <v>25</v>
      </c>
      <c r="D957" s="295"/>
      <c r="E957" s="295"/>
      <c r="F957" s="295"/>
      <c r="G957" s="295"/>
      <c r="H957" s="295"/>
      <c r="I957" s="295"/>
      <c r="J957" s="295"/>
      <c r="K957" s="295"/>
      <c r="L957" s="295"/>
      <c r="M957" s="295"/>
      <c r="N957" s="291"/>
      <c r="O957" s="295"/>
      <c r="P957" s="295"/>
      <c r="Q957" s="295"/>
      <c r="R957" s="295"/>
      <c r="S957" s="295"/>
      <c r="T957" s="295"/>
      <c r="U957" s="295"/>
      <c r="V957" s="295"/>
      <c r="W957" s="295"/>
      <c r="X957" s="295"/>
      <c r="Y957" s="415"/>
      <c r="Z957" s="415"/>
      <c r="AA957" s="415"/>
      <c r="AB957" s="415"/>
      <c r="AC957" s="415"/>
      <c r="AD957" s="415"/>
      <c r="AE957" s="415"/>
      <c r="AF957" s="410"/>
      <c r="AG957" s="410"/>
      <c r="AH957" s="410"/>
      <c r="AI957" s="410"/>
      <c r="AJ957" s="410"/>
      <c r="AK957" s="410"/>
      <c r="AL957" s="410"/>
      <c r="AM957" s="296">
        <f>SUM(Y957:AL957)</f>
        <v>0</v>
      </c>
    </row>
    <row r="958" spans="1:39" ht="15" hidden="1" customHeight="1" outlineLevel="1">
      <c r="A958" s="532"/>
      <c r="B958" s="294" t="s">
        <v>346</v>
      </c>
      <c r="C958" s="291" t="s">
        <v>163</v>
      </c>
      <c r="D958" s="295"/>
      <c r="E958" s="295"/>
      <c r="F958" s="295"/>
      <c r="G958" s="295"/>
      <c r="H958" s="295"/>
      <c r="I958" s="295"/>
      <c r="J958" s="295"/>
      <c r="K958" s="295"/>
      <c r="L958" s="295"/>
      <c r="M958" s="295"/>
      <c r="N958" s="468"/>
      <c r="O958" s="295"/>
      <c r="P958" s="295"/>
      <c r="Q958" s="295"/>
      <c r="R958" s="295"/>
      <c r="S958" s="295"/>
      <c r="T958" s="295"/>
      <c r="U958" s="295"/>
      <c r="V958" s="295"/>
      <c r="W958" s="295"/>
      <c r="X958" s="295"/>
      <c r="Y958" s="411">
        <f>Y957</f>
        <v>0</v>
      </c>
      <c r="Z958" s="411">
        <f t="shared" ref="Z958" si="2874">Z957</f>
        <v>0</v>
      </c>
      <c r="AA958" s="411">
        <f t="shared" ref="AA958" si="2875">AA957</f>
        <v>0</v>
      </c>
      <c r="AB958" s="411">
        <f t="shared" ref="AB958" si="2876">AB957</f>
        <v>0</v>
      </c>
      <c r="AC958" s="411">
        <f t="shared" ref="AC958" si="2877">AC957</f>
        <v>0</v>
      </c>
      <c r="AD958" s="411">
        <f t="shared" ref="AD958" si="2878">AD957</f>
        <v>0</v>
      </c>
      <c r="AE958" s="411">
        <f t="shared" ref="AE958" si="2879">AE957</f>
        <v>0</v>
      </c>
      <c r="AF958" s="411">
        <f t="shared" ref="AF958" si="2880">AF957</f>
        <v>0</v>
      </c>
      <c r="AG958" s="411">
        <f t="shared" ref="AG958" si="2881">AG957</f>
        <v>0</v>
      </c>
      <c r="AH958" s="411">
        <f t="shared" ref="AH958" si="2882">AH957</f>
        <v>0</v>
      </c>
      <c r="AI958" s="411">
        <f t="shared" ref="AI958" si="2883">AI957</f>
        <v>0</v>
      </c>
      <c r="AJ958" s="411">
        <f t="shared" ref="AJ958" si="2884">AJ957</f>
        <v>0</v>
      </c>
      <c r="AK958" s="411">
        <f t="shared" ref="AK958" si="2885">AK957</f>
        <v>0</v>
      </c>
      <c r="AL958" s="411">
        <f t="shared" ref="AL958" si="2886">AL957</f>
        <v>0</v>
      </c>
      <c r="AM958" s="297"/>
    </row>
    <row r="959" spans="1:39" ht="15" hidden="1" customHeight="1" outlineLevel="1">
      <c r="A959" s="532"/>
      <c r="B959" s="298"/>
      <c r="C959" s="299"/>
      <c r="D959" s="304"/>
      <c r="E959" s="304"/>
      <c r="F959" s="304"/>
      <c r="G959" s="304"/>
      <c r="H959" s="304"/>
      <c r="I959" s="304"/>
      <c r="J959" s="304"/>
      <c r="K959" s="304"/>
      <c r="L959" s="304"/>
      <c r="M959" s="304"/>
      <c r="N959" s="300"/>
      <c r="O959" s="304"/>
      <c r="P959" s="304"/>
      <c r="Q959" s="304"/>
      <c r="R959" s="304"/>
      <c r="S959" s="304"/>
      <c r="T959" s="304"/>
      <c r="U959" s="304"/>
      <c r="V959" s="304"/>
      <c r="W959" s="304"/>
      <c r="X959" s="304"/>
      <c r="Y959" s="412"/>
      <c r="Z959" s="413"/>
      <c r="AA959" s="413"/>
      <c r="AB959" s="413"/>
      <c r="AC959" s="413"/>
      <c r="AD959" s="413"/>
      <c r="AE959" s="413"/>
      <c r="AF959" s="413"/>
      <c r="AG959" s="413"/>
      <c r="AH959" s="413"/>
      <c r="AI959" s="413"/>
      <c r="AJ959" s="413"/>
      <c r="AK959" s="413"/>
      <c r="AL959" s="413"/>
      <c r="AM959" s="302"/>
    </row>
    <row r="960" spans="1:39" ht="15" hidden="1" customHeight="1" outlineLevel="1">
      <c r="A960" s="532">
        <v>3</v>
      </c>
      <c r="B960" s="428" t="s">
        <v>97</v>
      </c>
      <c r="C960" s="291" t="s">
        <v>25</v>
      </c>
      <c r="D960" s="295"/>
      <c r="E960" s="295"/>
      <c r="F960" s="295"/>
      <c r="G960" s="295"/>
      <c r="H960" s="295"/>
      <c r="I960" s="295"/>
      <c r="J960" s="295"/>
      <c r="K960" s="295"/>
      <c r="L960" s="295"/>
      <c r="M960" s="295"/>
      <c r="N960" s="291"/>
      <c r="O960" s="295"/>
      <c r="P960" s="295"/>
      <c r="Q960" s="295"/>
      <c r="R960" s="295"/>
      <c r="S960" s="295"/>
      <c r="T960" s="295"/>
      <c r="U960" s="295"/>
      <c r="V960" s="295"/>
      <c r="W960" s="295"/>
      <c r="X960" s="295"/>
      <c r="Y960" s="415"/>
      <c r="Z960" s="415"/>
      <c r="AA960" s="415"/>
      <c r="AB960" s="415"/>
      <c r="AC960" s="415"/>
      <c r="AD960" s="415"/>
      <c r="AE960" s="415"/>
      <c r="AF960" s="410"/>
      <c r="AG960" s="410"/>
      <c r="AH960" s="410"/>
      <c r="AI960" s="410"/>
      <c r="AJ960" s="410"/>
      <c r="AK960" s="410"/>
      <c r="AL960" s="410"/>
      <c r="AM960" s="296">
        <f>SUM(Y960:AL960)</f>
        <v>0</v>
      </c>
    </row>
    <row r="961" spans="1:39" ht="15" hidden="1" customHeight="1" outlineLevel="1">
      <c r="A961" s="532"/>
      <c r="B961" s="294" t="s">
        <v>346</v>
      </c>
      <c r="C961" s="291" t="s">
        <v>163</v>
      </c>
      <c r="D961" s="295"/>
      <c r="E961" s="295"/>
      <c r="F961" s="295"/>
      <c r="G961" s="295"/>
      <c r="H961" s="295"/>
      <c r="I961" s="295"/>
      <c r="J961" s="295"/>
      <c r="K961" s="295"/>
      <c r="L961" s="295"/>
      <c r="M961" s="295"/>
      <c r="N961" s="468"/>
      <c r="O961" s="295"/>
      <c r="P961" s="295"/>
      <c r="Q961" s="295"/>
      <c r="R961" s="295"/>
      <c r="S961" s="295"/>
      <c r="T961" s="295"/>
      <c r="U961" s="295"/>
      <c r="V961" s="295"/>
      <c r="W961" s="295"/>
      <c r="X961" s="295"/>
      <c r="Y961" s="411">
        <f>Y960</f>
        <v>0</v>
      </c>
      <c r="Z961" s="411">
        <f t="shared" ref="Z961" si="2887">Z960</f>
        <v>0</v>
      </c>
      <c r="AA961" s="411">
        <f t="shared" ref="AA961" si="2888">AA960</f>
        <v>0</v>
      </c>
      <c r="AB961" s="411">
        <f t="shared" ref="AB961" si="2889">AB960</f>
        <v>0</v>
      </c>
      <c r="AC961" s="411">
        <f t="shared" ref="AC961" si="2890">AC960</f>
        <v>0</v>
      </c>
      <c r="AD961" s="411">
        <f t="shared" ref="AD961" si="2891">AD960</f>
        <v>0</v>
      </c>
      <c r="AE961" s="411">
        <f t="shared" ref="AE961" si="2892">AE960</f>
        <v>0</v>
      </c>
      <c r="AF961" s="411">
        <f t="shared" ref="AF961" si="2893">AF960</f>
        <v>0</v>
      </c>
      <c r="AG961" s="411">
        <f t="shared" ref="AG961" si="2894">AG960</f>
        <v>0</v>
      </c>
      <c r="AH961" s="411">
        <f t="shared" ref="AH961" si="2895">AH960</f>
        <v>0</v>
      </c>
      <c r="AI961" s="411">
        <f t="shared" ref="AI961" si="2896">AI960</f>
        <v>0</v>
      </c>
      <c r="AJ961" s="411">
        <f t="shared" ref="AJ961" si="2897">AJ960</f>
        <v>0</v>
      </c>
      <c r="AK961" s="411">
        <f t="shared" ref="AK961" si="2898">AK960</f>
        <v>0</v>
      </c>
      <c r="AL961" s="411">
        <f t="shared" ref="AL961" si="2899">AL960</f>
        <v>0</v>
      </c>
      <c r="AM961" s="297"/>
    </row>
    <row r="962" spans="1:39" ht="15" hidden="1" customHeight="1" outlineLevel="1">
      <c r="A962" s="532"/>
      <c r="B962" s="294"/>
      <c r="C962" s="305"/>
      <c r="D962" s="291"/>
      <c r="E962" s="291"/>
      <c r="F962" s="291"/>
      <c r="G962" s="291"/>
      <c r="H962" s="291"/>
      <c r="I962" s="291"/>
      <c r="J962" s="291"/>
      <c r="K962" s="291"/>
      <c r="L962" s="291"/>
      <c r="M962" s="291"/>
      <c r="N962" s="291"/>
      <c r="O962" s="291"/>
      <c r="P962" s="291"/>
      <c r="Q962" s="291"/>
      <c r="R962" s="291"/>
      <c r="S962" s="291"/>
      <c r="T962" s="291"/>
      <c r="U962" s="291"/>
      <c r="V962" s="291"/>
      <c r="W962" s="291"/>
      <c r="X962" s="291"/>
      <c r="Y962" s="412"/>
      <c r="Z962" s="412"/>
      <c r="AA962" s="412"/>
      <c r="AB962" s="412"/>
      <c r="AC962" s="412"/>
      <c r="AD962" s="412"/>
      <c r="AE962" s="412"/>
      <c r="AF962" s="412"/>
      <c r="AG962" s="412"/>
      <c r="AH962" s="412"/>
      <c r="AI962" s="412"/>
      <c r="AJ962" s="412"/>
      <c r="AK962" s="412"/>
      <c r="AL962" s="412"/>
      <c r="AM962" s="306"/>
    </row>
    <row r="963" spans="1:39" ht="15" hidden="1" customHeight="1" outlineLevel="1">
      <c r="A963" s="532">
        <v>4</v>
      </c>
      <c r="B963" s="520" t="s">
        <v>672</v>
      </c>
      <c r="C963" s="291" t="s">
        <v>25</v>
      </c>
      <c r="D963" s="295"/>
      <c r="E963" s="295"/>
      <c r="F963" s="295"/>
      <c r="G963" s="295"/>
      <c r="H963" s="295"/>
      <c r="I963" s="295"/>
      <c r="J963" s="295"/>
      <c r="K963" s="295"/>
      <c r="L963" s="295"/>
      <c r="M963" s="295"/>
      <c r="N963" s="291"/>
      <c r="O963" s="295"/>
      <c r="P963" s="295"/>
      <c r="Q963" s="295"/>
      <c r="R963" s="295"/>
      <c r="S963" s="295"/>
      <c r="T963" s="295"/>
      <c r="U963" s="295"/>
      <c r="V963" s="295"/>
      <c r="W963" s="295"/>
      <c r="X963" s="295"/>
      <c r="Y963" s="415"/>
      <c r="Z963" s="415"/>
      <c r="AA963" s="415"/>
      <c r="AB963" s="415"/>
      <c r="AC963" s="415"/>
      <c r="AD963" s="415"/>
      <c r="AE963" s="415"/>
      <c r="AF963" s="410"/>
      <c r="AG963" s="410"/>
      <c r="AH963" s="410"/>
      <c r="AI963" s="410"/>
      <c r="AJ963" s="410"/>
      <c r="AK963" s="410"/>
      <c r="AL963" s="410"/>
      <c r="AM963" s="296">
        <f>SUM(Y963:AL963)</f>
        <v>0</v>
      </c>
    </row>
    <row r="964" spans="1:39" ht="15" hidden="1" customHeight="1" outlineLevel="1">
      <c r="A964" s="532"/>
      <c r="B964" s="294" t="s">
        <v>346</v>
      </c>
      <c r="C964" s="291" t="s">
        <v>163</v>
      </c>
      <c r="D964" s="295"/>
      <c r="E964" s="295"/>
      <c r="F964" s="295"/>
      <c r="G964" s="295"/>
      <c r="H964" s="295"/>
      <c r="I964" s="295"/>
      <c r="J964" s="295"/>
      <c r="K964" s="295"/>
      <c r="L964" s="295"/>
      <c r="M964" s="295"/>
      <c r="N964" s="468"/>
      <c r="O964" s="295"/>
      <c r="P964" s="295"/>
      <c r="Q964" s="295"/>
      <c r="R964" s="295"/>
      <c r="S964" s="295"/>
      <c r="T964" s="295"/>
      <c r="U964" s="295"/>
      <c r="V964" s="295"/>
      <c r="W964" s="295"/>
      <c r="X964" s="295"/>
      <c r="Y964" s="411">
        <f>Y963</f>
        <v>0</v>
      </c>
      <c r="Z964" s="411">
        <f t="shared" ref="Z964" si="2900">Z963</f>
        <v>0</v>
      </c>
      <c r="AA964" s="411">
        <f t="shared" ref="AA964" si="2901">AA963</f>
        <v>0</v>
      </c>
      <c r="AB964" s="411">
        <f t="shared" ref="AB964" si="2902">AB963</f>
        <v>0</v>
      </c>
      <c r="AC964" s="411">
        <f t="shared" ref="AC964" si="2903">AC963</f>
        <v>0</v>
      </c>
      <c r="AD964" s="411">
        <f t="shared" ref="AD964" si="2904">AD963</f>
        <v>0</v>
      </c>
      <c r="AE964" s="411">
        <f t="shared" ref="AE964" si="2905">AE963</f>
        <v>0</v>
      </c>
      <c r="AF964" s="411">
        <f t="shared" ref="AF964" si="2906">AF963</f>
        <v>0</v>
      </c>
      <c r="AG964" s="411">
        <f t="shared" ref="AG964" si="2907">AG963</f>
        <v>0</v>
      </c>
      <c r="AH964" s="411">
        <f t="shared" ref="AH964" si="2908">AH963</f>
        <v>0</v>
      </c>
      <c r="AI964" s="411">
        <f t="shared" ref="AI964" si="2909">AI963</f>
        <v>0</v>
      </c>
      <c r="AJ964" s="411">
        <f t="shared" ref="AJ964" si="2910">AJ963</f>
        <v>0</v>
      </c>
      <c r="AK964" s="411">
        <f t="shared" ref="AK964" si="2911">AK963</f>
        <v>0</v>
      </c>
      <c r="AL964" s="411">
        <f t="shared" ref="AL964" si="2912">AL963</f>
        <v>0</v>
      </c>
      <c r="AM964" s="297"/>
    </row>
    <row r="965" spans="1:39" ht="15" hidden="1" customHeight="1" outlineLevel="1">
      <c r="A965" s="532"/>
      <c r="B965" s="294"/>
      <c r="C965" s="305"/>
      <c r="D965" s="304"/>
      <c r="E965" s="304"/>
      <c r="F965" s="304"/>
      <c r="G965" s="304"/>
      <c r="H965" s="304"/>
      <c r="I965" s="304"/>
      <c r="J965" s="304"/>
      <c r="K965" s="304"/>
      <c r="L965" s="304"/>
      <c r="M965" s="304"/>
      <c r="N965" s="291"/>
      <c r="O965" s="304"/>
      <c r="P965" s="304"/>
      <c r="Q965" s="304"/>
      <c r="R965" s="304"/>
      <c r="S965" s="304"/>
      <c r="T965" s="304"/>
      <c r="U965" s="304"/>
      <c r="V965" s="304"/>
      <c r="W965" s="304"/>
      <c r="X965" s="304"/>
      <c r="Y965" s="412"/>
      <c r="Z965" s="412"/>
      <c r="AA965" s="412"/>
      <c r="AB965" s="412"/>
      <c r="AC965" s="412"/>
      <c r="AD965" s="412"/>
      <c r="AE965" s="412"/>
      <c r="AF965" s="412"/>
      <c r="AG965" s="412"/>
      <c r="AH965" s="412"/>
      <c r="AI965" s="412"/>
      <c r="AJ965" s="412"/>
      <c r="AK965" s="412"/>
      <c r="AL965" s="412"/>
      <c r="AM965" s="306"/>
    </row>
    <row r="966" spans="1:39" ht="15" hidden="1" customHeight="1" outlineLevel="1">
      <c r="A966" s="532">
        <v>5</v>
      </c>
      <c r="B966" s="428" t="s">
        <v>98</v>
      </c>
      <c r="C966" s="291" t="s">
        <v>25</v>
      </c>
      <c r="D966" s="295"/>
      <c r="E966" s="295"/>
      <c r="F966" s="295"/>
      <c r="G966" s="295"/>
      <c r="H966" s="295"/>
      <c r="I966" s="295"/>
      <c r="J966" s="295"/>
      <c r="K966" s="295"/>
      <c r="L966" s="295"/>
      <c r="M966" s="295"/>
      <c r="N966" s="291"/>
      <c r="O966" s="295"/>
      <c r="P966" s="295"/>
      <c r="Q966" s="295"/>
      <c r="R966" s="295"/>
      <c r="S966" s="295"/>
      <c r="T966" s="295"/>
      <c r="U966" s="295"/>
      <c r="V966" s="295"/>
      <c r="W966" s="295"/>
      <c r="X966" s="295"/>
      <c r="Y966" s="415"/>
      <c r="Z966" s="415"/>
      <c r="AA966" s="415"/>
      <c r="AB966" s="415"/>
      <c r="AC966" s="415"/>
      <c r="AD966" s="415"/>
      <c r="AE966" s="415"/>
      <c r="AF966" s="410"/>
      <c r="AG966" s="410"/>
      <c r="AH966" s="410"/>
      <c r="AI966" s="410"/>
      <c r="AJ966" s="410"/>
      <c r="AK966" s="410"/>
      <c r="AL966" s="410"/>
      <c r="AM966" s="296">
        <f>SUM(Y966:AL966)</f>
        <v>0</v>
      </c>
    </row>
    <row r="967" spans="1:39" ht="15" hidden="1" customHeight="1" outlineLevel="1">
      <c r="A967" s="532"/>
      <c r="B967" s="294" t="s">
        <v>346</v>
      </c>
      <c r="C967" s="291" t="s">
        <v>163</v>
      </c>
      <c r="D967" s="295"/>
      <c r="E967" s="295"/>
      <c r="F967" s="295"/>
      <c r="G967" s="295"/>
      <c r="H967" s="295"/>
      <c r="I967" s="295"/>
      <c r="J967" s="295"/>
      <c r="K967" s="295"/>
      <c r="L967" s="295"/>
      <c r="M967" s="295"/>
      <c r="N967" s="468"/>
      <c r="O967" s="295"/>
      <c r="P967" s="295"/>
      <c r="Q967" s="295"/>
      <c r="R967" s="295"/>
      <c r="S967" s="295"/>
      <c r="T967" s="295"/>
      <c r="U967" s="295"/>
      <c r="V967" s="295"/>
      <c r="W967" s="295"/>
      <c r="X967" s="295"/>
      <c r="Y967" s="411">
        <f>Y966</f>
        <v>0</v>
      </c>
      <c r="Z967" s="411">
        <f t="shared" ref="Z967" si="2913">Z966</f>
        <v>0</v>
      </c>
      <c r="AA967" s="411">
        <f t="shared" ref="AA967" si="2914">AA966</f>
        <v>0</v>
      </c>
      <c r="AB967" s="411">
        <f t="shared" ref="AB967" si="2915">AB966</f>
        <v>0</v>
      </c>
      <c r="AC967" s="411">
        <f t="shared" ref="AC967" si="2916">AC966</f>
        <v>0</v>
      </c>
      <c r="AD967" s="411">
        <f t="shared" ref="AD967" si="2917">AD966</f>
        <v>0</v>
      </c>
      <c r="AE967" s="411">
        <f t="shared" ref="AE967" si="2918">AE966</f>
        <v>0</v>
      </c>
      <c r="AF967" s="411">
        <f t="shared" ref="AF967" si="2919">AF966</f>
        <v>0</v>
      </c>
      <c r="AG967" s="411">
        <f t="shared" ref="AG967" si="2920">AG966</f>
        <v>0</v>
      </c>
      <c r="AH967" s="411">
        <f t="shared" ref="AH967" si="2921">AH966</f>
        <v>0</v>
      </c>
      <c r="AI967" s="411">
        <f t="shared" ref="AI967" si="2922">AI966</f>
        <v>0</v>
      </c>
      <c r="AJ967" s="411">
        <f t="shared" ref="AJ967" si="2923">AJ966</f>
        <v>0</v>
      </c>
      <c r="AK967" s="411">
        <f t="shared" ref="AK967" si="2924">AK966</f>
        <v>0</v>
      </c>
      <c r="AL967" s="411">
        <f t="shared" ref="AL967" si="2925">AL966</f>
        <v>0</v>
      </c>
      <c r="AM967" s="297"/>
    </row>
    <row r="968" spans="1:39" ht="15" hidden="1" customHeight="1" outlineLevel="1">
      <c r="A968" s="532"/>
      <c r="B968" s="294"/>
      <c r="C968" s="291"/>
      <c r="D968" s="291"/>
      <c r="E968" s="291"/>
      <c r="F968" s="291"/>
      <c r="G968" s="291"/>
      <c r="H968" s="291"/>
      <c r="I968" s="291"/>
      <c r="J968" s="291"/>
      <c r="K968" s="291"/>
      <c r="L968" s="291"/>
      <c r="M968" s="291"/>
      <c r="N968" s="291"/>
      <c r="O968" s="291"/>
      <c r="P968" s="291"/>
      <c r="Q968" s="291"/>
      <c r="R968" s="291"/>
      <c r="S968" s="291"/>
      <c r="T968" s="291"/>
      <c r="U968" s="291"/>
      <c r="V968" s="291"/>
      <c r="W968" s="291"/>
      <c r="X968" s="291"/>
      <c r="Y968" s="422"/>
      <c r="Z968" s="423"/>
      <c r="AA968" s="423"/>
      <c r="AB968" s="423"/>
      <c r="AC968" s="423"/>
      <c r="AD968" s="423"/>
      <c r="AE968" s="423"/>
      <c r="AF968" s="423"/>
      <c r="AG968" s="423"/>
      <c r="AH968" s="423"/>
      <c r="AI968" s="423"/>
      <c r="AJ968" s="423"/>
      <c r="AK968" s="423"/>
      <c r="AL968" s="423"/>
      <c r="AM968" s="297"/>
    </row>
    <row r="969" spans="1:39" ht="15.75" hidden="1" outlineLevel="1">
      <c r="A969" s="532"/>
      <c r="B969" s="319" t="s">
        <v>498</v>
      </c>
      <c r="C969" s="289"/>
      <c r="D969" s="289"/>
      <c r="E969" s="289"/>
      <c r="F969" s="289"/>
      <c r="G969" s="289"/>
      <c r="H969" s="289"/>
      <c r="I969" s="289"/>
      <c r="J969" s="289"/>
      <c r="K969" s="289"/>
      <c r="L969" s="289"/>
      <c r="M969" s="289"/>
      <c r="N969" s="290"/>
      <c r="O969" s="289"/>
      <c r="P969" s="289"/>
      <c r="Q969" s="289"/>
      <c r="R969" s="289"/>
      <c r="S969" s="289"/>
      <c r="T969" s="289"/>
      <c r="U969" s="289"/>
      <c r="V969" s="289"/>
      <c r="W969" s="289"/>
      <c r="X969" s="289"/>
      <c r="Y969" s="414"/>
      <c r="Z969" s="414"/>
      <c r="AA969" s="414"/>
      <c r="AB969" s="414"/>
      <c r="AC969" s="414"/>
      <c r="AD969" s="414"/>
      <c r="AE969" s="414"/>
      <c r="AF969" s="414"/>
      <c r="AG969" s="414"/>
      <c r="AH969" s="414"/>
      <c r="AI969" s="414"/>
      <c r="AJ969" s="414"/>
      <c r="AK969" s="414"/>
      <c r="AL969" s="414"/>
      <c r="AM969" s="292"/>
    </row>
    <row r="970" spans="1:39" ht="15" hidden="1" customHeight="1" outlineLevel="1">
      <c r="A970" s="532">
        <v>6</v>
      </c>
      <c r="B970" s="428" t="s">
        <v>99</v>
      </c>
      <c r="C970" s="291" t="s">
        <v>25</v>
      </c>
      <c r="D970" s="295"/>
      <c r="E970" s="295"/>
      <c r="F970" s="295"/>
      <c r="G970" s="295"/>
      <c r="H970" s="295"/>
      <c r="I970" s="295"/>
      <c r="J970" s="295"/>
      <c r="K970" s="295"/>
      <c r="L970" s="295"/>
      <c r="M970" s="295"/>
      <c r="N970" s="295">
        <v>12</v>
      </c>
      <c r="O970" s="295"/>
      <c r="P970" s="295"/>
      <c r="Q970" s="295"/>
      <c r="R970" s="295"/>
      <c r="S970" s="295"/>
      <c r="T970" s="295"/>
      <c r="U970" s="295"/>
      <c r="V970" s="295"/>
      <c r="W970" s="295"/>
      <c r="X970" s="295"/>
      <c r="Y970" s="415"/>
      <c r="Z970" s="415"/>
      <c r="AA970" s="415"/>
      <c r="AB970" s="415"/>
      <c r="AC970" s="415"/>
      <c r="AD970" s="415"/>
      <c r="AE970" s="415"/>
      <c r="AF970" s="415"/>
      <c r="AG970" s="415"/>
      <c r="AH970" s="415"/>
      <c r="AI970" s="415"/>
      <c r="AJ970" s="415"/>
      <c r="AK970" s="415"/>
      <c r="AL970" s="415"/>
      <c r="AM970" s="296">
        <f>SUM(Y970:AL970)</f>
        <v>0</v>
      </c>
    </row>
    <row r="971" spans="1:39" ht="15" hidden="1" customHeight="1" outlineLevel="1">
      <c r="A971" s="532"/>
      <c r="B971" s="294" t="s">
        <v>346</v>
      </c>
      <c r="C971" s="291" t="s">
        <v>163</v>
      </c>
      <c r="D971" s="295"/>
      <c r="E971" s="295"/>
      <c r="F971" s="295"/>
      <c r="G971" s="295"/>
      <c r="H971" s="295"/>
      <c r="I971" s="295"/>
      <c r="J971" s="295"/>
      <c r="K971" s="295"/>
      <c r="L971" s="295"/>
      <c r="M971" s="295"/>
      <c r="N971" s="295">
        <f>N970</f>
        <v>12</v>
      </c>
      <c r="O971" s="295"/>
      <c r="P971" s="295"/>
      <c r="Q971" s="295"/>
      <c r="R971" s="295"/>
      <c r="S971" s="295"/>
      <c r="T971" s="295"/>
      <c r="U971" s="295"/>
      <c r="V971" s="295"/>
      <c r="W971" s="295"/>
      <c r="X971" s="295"/>
      <c r="Y971" s="411">
        <f>Y970</f>
        <v>0</v>
      </c>
      <c r="Z971" s="411">
        <f t="shared" ref="Z971" si="2926">Z970</f>
        <v>0</v>
      </c>
      <c r="AA971" s="411">
        <f t="shared" ref="AA971" si="2927">AA970</f>
        <v>0</v>
      </c>
      <c r="AB971" s="411">
        <f t="shared" ref="AB971" si="2928">AB970</f>
        <v>0</v>
      </c>
      <c r="AC971" s="411">
        <f t="shared" ref="AC971" si="2929">AC970</f>
        <v>0</v>
      </c>
      <c r="AD971" s="411">
        <f t="shared" ref="AD971" si="2930">AD970</f>
        <v>0</v>
      </c>
      <c r="AE971" s="411">
        <f t="shared" ref="AE971" si="2931">AE970</f>
        <v>0</v>
      </c>
      <c r="AF971" s="411">
        <f t="shared" ref="AF971" si="2932">AF970</f>
        <v>0</v>
      </c>
      <c r="AG971" s="411">
        <f t="shared" ref="AG971" si="2933">AG970</f>
        <v>0</v>
      </c>
      <c r="AH971" s="411">
        <f t="shared" ref="AH971" si="2934">AH970</f>
        <v>0</v>
      </c>
      <c r="AI971" s="411">
        <f t="shared" ref="AI971" si="2935">AI970</f>
        <v>0</v>
      </c>
      <c r="AJ971" s="411">
        <f t="shared" ref="AJ971" si="2936">AJ970</f>
        <v>0</v>
      </c>
      <c r="AK971" s="411">
        <f t="shared" ref="AK971" si="2937">AK970</f>
        <v>0</v>
      </c>
      <c r="AL971" s="411">
        <f t="shared" ref="AL971" si="2938">AL970</f>
        <v>0</v>
      </c>
      <c r="AM971" s="311"/>
    </row>
    <row r="972" spans="1:39" ht="15" hidden="1" customHeight="1" outlineLevel="1">
      <c r="A972" s="532"/>
      <c r="B972" s="310"/>
      <c r="C972" s="312"/>
      <c r="D972" s="291"/>
      <c r="E972" s="291"/>
      <c r="F972" s="291"/>
      <c r="G972" s="291"/>
      <c r="H972" s="291"/>
      <c r="I972" s="291"/>
      <c r="J972" s="291"/>
      <c r="K972" s="291"/>
      <c r="L972" s="291"/>
      <c r="M972" s="291"/>
      <c r="N972" s="291"/>
      <c r="O972" s="291"/>
      <c r="P972" s="291"/>
      <c r="Q972" s="291"/>
      <c r="R972" s="291"/>
      <c r="S972" s="291"/>
      <c r="T972" s="291"/>
      <c r="U972" s="291"/>
      <c r="V972" s="291"/>
      <c r="W972" s="291"/>
      <c r="X972" s="291"/>
      <c r="Y972" s="416"/>
      <c r="Z972" s="416"/>
      <c r="AA972" s="416"/>
      <c r="AB972" s="416"/>
      <c r="AC972" s="416"/>
      <c r="AD972" s="416"/>
      <c r="AE972" s="416"/>
      <c r="AF972" s="416"/>
      <c r="AG972" s="416"/>
      <c r="AH972" s="416"/>
      <c r="AI972" s="416"/>
      <c r="AJ972" s="416"/>
      <c r="AK972" s="416"/>
      <c r="AL972" s="416"/>
      <c r="AM972" s="313"/>
    </row>
    <row r="973" spans="1:39" ht="15" hidden="1" customHeight="1" outlineLevel="1">
      <c r="A973" s="532">
        <v>7</v>
      </c>
      <c r="B973" s="428" t="s">
        <v>100</v>
      </c>
      <c r="C973" s="291" t="s">
        <v>25</v>
      </c>
      <c r="D973" s="295"/>
      <c r="E973" s="295"/>
      <c r="F973" s="295"/>
      <c r="G973" s="295"/>
      <c r="H973" s="295"/>
      <c r="I973" s="295"/>
      <c r="J973" s="295"/>
      <c r="K973" s="295"/>
      <c r="L973" s="295"/>
      <c r="M973" s="295"/>
      <c r="N973" s="295">
        <v>12</v>
      </c>
      <c r="O973" s="295"/>
      <c r="P973" s="295"/>
      <c r="Q973" s="295"/>
      <c r="R973" s="295"/>
      <c r="S973" s="295"/>
      <c r="T973" s="295"/>
      <c r="U973" s="295"/>
      <c r="V973" s="295"/>
      <c r="W973" s="295"/>
      <c r="X973" s="295"/>
      <c r="Y973" s="415"/>
      <c r="Z973" s="415"/>
      <c r="AA973" s="415"/>
      <c r="AB973" s="415"/>
      <c r="AC973" s="415"/>
      <c r="AD973" s="415"/>
      <c r="AE973" s="415"/>
      <c r="AF973" s="415"/>
      <c r="AG973" s="415"/>
      <c r="AH973" s="415"/>
      <c r="AI973" s="415"/>
      <c r="AJ973" s="415"/>
      <c r="AK973" s="415"/>
      <c r="AL973" s="415"/>
      <c r="AM973" s="296">
        <f>SUM(Y973:AL973)</f>
        <v>0</v>
      </c>
    </row>
    <row r="974" spans="1:39" ht="15" hidden="1" customHeight="1" outlineLevel="1">
      <c r="A974" s="532"/>
      <c r="B974" s="294" t="s">
        <v>346</v>
      </c>
      <c r="C974" s="291" t="s">
        <v>163</v>
      </c>
      <c r="D974" s="295"/>
      <c r="E974" s="295"/>
      <c r="F974" s="295"/>
      <c r="G974" s="295"/>
      <c r="H974" s="295"/>
      <c r="I974" s="295"/>
      <c r="J974" s="295"/>
      <c r="K974" s="295"/>
      <c r="L974" s="295"/>
      <c r="M974" s="295"/>
      <c r="N974" s="295">
        <f>N973</f>
        <v>12</v>
      </c>
      <c r="O974" s="295"/>
      <c r="P974" s="295"/>
      <c r="Q974" s="295"/>
      <c r="R974" s="295"/>
      <c r="S974" s="295"/>
      <c r="T974" s="295"/>
      <c r="U974" s="295"/>
      <c r="V974" s="295"/>
      <c r="W974" s="295"/>
      <c r="X974" s="295"/>
      <c r="Y974" s="411">
        <f>Y973</f>
        <v>0</v>
      </c>
      <c r="Z974" s="411">
        <f t="shared" ref="Z974" si="2939">Z973</f>
        <v>0</v>
      </c>
      <c r="AA974" s="411">
        <f t="shared" ref="AA974" si="2940">AA973</f>
        <v>0</v>
      </c>
      <c r="AB974" s="411">
        <f t="shared" ref="AB974" si="2941">AB973</f>
        <v>0</v>
      </c>
      <c r="AC974" s="411">
        <f t="shared" ref="AC974" si="2942">AC973</f>
        <v>0</v>
      </c>
      <c r="AD974" s="411">
        <f t="shared" ref="AD974" si="2943">AD973</f>
        <v>0</v>
      </c>
      <c r="AE974" s="411">
        <f t="shared" ref="AE974" si="2944">AE973</f>
        <v>0</v>
      </c>
      <c r="AF974" s="411">
        <f t="shared" ref="AF974" si="2945">AF973</f>
        <v>0</v>
      </c>
      <c r="AG974" s="411">
        <f t="shared" ref="AG974" si="2946">AG973</f>
        <v>0</v>
      </c>
      <c r="AH974" s="411">
        <f t="shared" ref="AH974" si="2947">AH973</f>
        <v>0</v>
      </c>
      <c r="AI974" s="411">
        <f t="shared" ref="AI974" si="2948">AI973</f>
        <v>0</v>
      </c>
      <c r="AJ974" s="411">
        <f t="shared" ref="AJ974" si="2949">AJ973</f>
        <v>0</v>
      </c>
      <c r="AK974" s="411">
        <f t="shared" ref="AK974" si="2950">AK973</f>
        <v>0</v>
      </c>
      <c r="AL974" s="411">
        <f t="shared" ref="AL974" si="2951">AL973</f>
        <v>0</v>
      </c>
      <c r="AM974" s="311"/>
    </row>
    <row r="975" spans="1:39" ht="15" hidden="1" customHeight="1" outlineLevel="1">
      <c r="A975" s="532"/>
      <c r="B975" s="314"/>
      <c r="C975" s="312"/>
      <c r="D975" s="291"/>
      <c r="E975" s="291"/>
      <c r="F975" s="291"/>
      <c r="G975" s="291"/>
      <c r="H975" s="291"/>
      <c r="I975" s="291"/>
      <c r="J975" s="291"/>
      <c r="K975" s="291"/>
      <c r="L975" s="291"/>
      <c r="M975" s="291"/>
      <c r="N975" s="291"/>
      <c r="O975" s="291"/>
      <c r="P975" s="291"/>
      <c r="Q975" s="291"/>
      <c r="R975" s="291"/>
      <c r="S975" s="291"/>
      <c r="T975" s="291"/>
      <c r="U975" s="291"/>
      <c r="V975" s="291"/>
      <c r="W975" s="291"/>
      <c r="X975" s="291"/>
      <c r="Y975" s="416"/>
      <c r="Z975" s="417"/>
      <c r="AA975" s="416"/>
      <c r="AB975" s="416"/>
      <c r="AC975" s="416"/>
      <c r="AD975" s="416"/>
      <c r="AE975" s="416"/>
      <c r="AF975" s="416"/>
      <c r="AG975" s="416"/>
      <c r="AH975" s="416"/>
      <c r="AI975" s="416"/>
      <c r="AJ975" s="416"/>
      <c r="AK975" s="416"/>
      <c r="AL975" s="416"/>
      <c r="AM975" s="313"/>
    </row>
    <row r="976" spans="1:39" ht="15" hidden="1" customHeight="1" outlineLevel="1">
      <c r="A976" s="532">
        <v>8</v>
      </c>
      <c r="B976" s="428" t="s">
        <v>101</v>
      </c>
      <c r="C976" s="291" t="s">
        <v>25</v>
      </c>
      <c r="D976" s="295"/>
      <c r="E976" s="295"/>
      <c r="F976" s="295"/>
      <c r="G976" s="295"/>
      <c r="H976" s="295"/>
      <c r="I976" s="295"/>
      <c r="J976" s="295"/>
      <c r="K976" s="295"/>
      <c r="L976" s="295"/>
      <c r="M976" s="295"/>
      <c r="N976" s="295">
        <v>12</v>
      </c>
      <c r="O976" s="295"/>
      <c r="P976" s="295"/>
      <c r="Q976" s="295"/>
      <c r="R976" s="295"/>
      <c r="S976" s="295"/>
      <c r="T976" s="295"/>
      <c r="U976" s="295"/>
      <c r="V976" s="295"/>
      <c r="W976" s="295"/>
      <c r="X976" s="295"/>
      <c r="Y976" s="415"/>
      <c r="Z976" s="415"/>
      <c r="AA976" s="415"/>
      <c r="AB976" s="415"/>
      <c r="AC976" s="415"/>
      <c r="AD976" s="415"/>
      <c r="AE976" s="415"/>
      <c r="AF976" s="415"/>
      <c r="AG976" s="415"/>
      <c r="AH976" s="415"/>
      <c r="AI976" s="415"/>
      <c r="AJ976" s="415"/>
      <c r="AK976" s="415"/>
      <c r="AL976" s="415"/>
      <c r="AM976" s="296">
        <f>SUM(Y976:AL976)</f>
        <v>0</v>
      </c>
    </row>
    <row r="977" spans="1:39" ht="15" hidden="1" customHeight="1" outlineLevel="1">
      <c r="A977" s="532"/>
      <c r="B977" s="294" t="s">
        <v>346</v>
      </c>
      <c r="C977" s="291" t="s">
        <v>163</v>
      </c>
      <c r="D977" s="295"/>
      <c r="E977" s="295"/>
      <c r="F977" s="295"/>
      <c r="G977" s="295"/>
      <c r="H977" s="295"/>
      <c r="I977" s="295"/>
      <c r="J977" s="295"/>
      <c r="K977" s="295"/>
      <c r="L977" s="295"/>
      <c r="M977" s="295"/>
      <c r="N977" s="295">
        <f>N976</f>
        <v>12</v>
      </c>
      <c r="O977" s="295"/>
      <c r="P977" s="295"/>
      <c r="Q977" s="295"/>
      <c r="R977" s="295"/>
      <c r="S977" s="295"/>
      <c r="T977" s="295"/>
      <c r="U977" s="295"/>
      <c r="V977" s="295"/>
      <c r="W977" s="295"/>
      <c r="X977" s="295"/>
      <c r="Y977" s="411">
        <f>Y976</f>
        <v>0</v>
      </c>
      <c r="Z977" s="411">
        <f t="shared" ref="Z977" si="2952">Z976</f>
        <v>0</v>
      </c>
      <c r="AA977" s="411">
        <f t="shared" ref="AA977" si="2953">AA976</f>
        <v>0</v>
      </c>
      <c r="AB977" s="411">
        <f t="shared" ref="AB977" si="2954">AB976</f>
        <v>0</v>
      </c>
      <c r="AC977" s="411">
        <f t="shared" ref="AC977" si="2955">AC976</f>
        <v>0</v>
      </c>
      <c r="AD977" s="411">
        <f t="shared" ref="AD977" si="2956">AD976</f>
        <v>0</v>
      </c>
      <c r="AE977" s="411">
        <f t="shared" ref="AE977" si="2957">AE976</f>
        <v>0</v>
      </c>
      <c r="AF977" s="411">
        <f t="shared" ref="AF977" si="2958">AF976</f>
        <v>0</v>
      </c>
      <c r="AG977" s="411">
        <f t="shared" ref="AG977" si="2959">AG976</f>
        <v>0</v>
      </c>
      <c r="AH977" s="411">
        <f t="shared" ref="AH977" si="2960">AH976</f>
        <v>0</v>
      </c>
      <c r="AI977" s="411">
        <f t="shared" ref="AI977" si="2961">AI976</f>
        <v>0</v>
      </c>
      <c r="AJ977" s="411">
        <f t="shared" ref="AJ977" si="2962">AJ976</f>
        <v>0</v>
      </c>
      <c r="AK977" s="411">
        <f t="shared" ref="AK977" si="2963">AK976</f>
        <v>0</v>
      </c>
      <c r="AL977" s="411">
        <f t="shared" ref="AL977" si="2964">AL976</f>
        <v>0</v>
      </c>
      <c r="AM977" s="311"/>
    </row>
    <row r="978" spans="1:39" ht="15" hidden="1" customHeight="1" outlineLevel="1">
      <c r="A978" s="532"/>
      <c r="B978" s="314"/>
      <c r="C978" s="312"/>
      <c r="D978" s="316"/>
      <c r="E978" s="316"/>
      <c r="F978" s="316"/>
      <c r="G978" s="316"/>
      <c r="H978" s="316"/>
      <c r="I978" s="316"/>
      <c r="J978" s="316"/>
      <c r="K978" s="316"/>
      <c r="L978" s="316"/>
      <c r="M978" s="316"/>
      <c r="N978" s="291"/>
      <c r="O978" s="316"/>
      <c r="P978" s="316"/>
      <c r="Q978" s="316"/>
      <c r="R978" s="316"/>
      <c r="S978" s="316"/>
      <c r="T978" s="316"/>
      <c r="U978" s="316"/>
      <c r="V978" s="316"/>
      <c r="W978" s="316"/>
      <c r="X978" s="316"/>
      <c r="Y978" s="416"/>
      <c r="Z978" s="417"/>
      <c r="AA978" s="416"/>
      <c r="AB978" s="416"/>
      <c r="AC978" s="416"/>
      <c r="AD978" s="416"/>
      <c r="AE978" s="416"/>
      <c r="AF978" s="416"/>
      <c r="AG978" s="416"/>
      <c r="AH978" s="416"/>
      <c r="AI978" s="416"/>
      <c r="AJ978" s="416"/>
      <c r="AK978" s="416"/>
      <c r="AL978" s="416"/>
      <c r="AM978" s="313"/>
    </row>
    <row r="979" spans="1:39" ht="15" hidden="1" customHeight="1" outlineLevel="1">
      <c r="A979" s="532">
        <v>9</v>
      </c>
      <c r="B979" s="428" t="s">
        <v>102</v>
      </c>
      <c r="C979" s="291" t="s">
        <v>25</v>
      </c>
      <c r="D979" s="295"/>
      <c r="E979" s="295"/>
      <c r="F979" s="295"/>
      <c r="G979" s="295"/>
      <c r="H979" s="295"/>
      <c r="I979" s="295"/>
      <c r="J979" s="295"/>
      <c r="K979" s="295"/>
      <c r="L979" s="295"/>
      <c r="M979" s="295"/>
      <c r="N979" s="295">
        <v>12</v>
      </c>
      <c r="O979" s="295"/>
      <c r="P979" s="295"/>
      <c r="Q979" s="295"/>
      <c r="R979" s="295"/>
      <c r="S979" s="295"/>
      <c r="T979" s="295"/>
      <c r="U979" s="295"/>
      <c r="V979" s="295"/>
      <c r="W979" s="295"/>
      <c r="X979" s="295"/>
      <c r="Y979" s="415"/>
      <c r="Z979" s="415"/>
      <c r="AA979" s="415"/>
      <c r="AB979" s="415"/>
      <c r="AC979" s="415"/>
      <c r="AD979" s="415"/>
      <c r="AE979" s="415"/>
      <c r="AF979" s="415"/>
      <c r="AG979" s="415"/>
      <c r="AH979" s="415"/>
      <c r="AI979" s="415"/>
      <c r="AJ979" s="415"/>
      <c r="AK979" s="415"/>
      <c r="AL979" s="415"/>
      <c r="AM979" s="296">
        <f>SUM(Y979:AL979)</f>
        <v>0</v>
      </c>
    </row>
    <row r="980" spans="1:39" ht="15" hidden="1" customHeight="1" outlineLevel="1">
      <c r="A980" s="532"/>
      <c r="B980" s="294" t="s">
        <v>346</v>
      </c>
      <c r="C980" s="291" t="s">
        <v>163</v>
      </c>
      <c r="D980" s="295"/>
      <c r="E980" s="295"/>
      <c r="F980" s="295"/>
      <c r="G980" s="295"/>
      <c r="H980" s="295"/>
      <c r="I980" s="295"/>
      <c r="J980" s="295"/>
      <c r="K980" s="295"/>
      <c r="L980" s="295"/>
      <c r="M980" s="295"/>
      <c r="N980" s="295">
        <f>N979</f>
        <v>12</v>
      </c>
      <c r="O980" s="295"/>
      <c r="P980" s="295"/>
      <c r="Q980" s="295"/>
      <c r="R980" s="295"/>
      <c r="S980" s="295"/>
      <c r="T980" s="295"/>
      <c r="U980" s="295"/>
      <c r="V980" s="295"/>
      <c r="W980" s="295"/>
      <c r="X980" s="295"/>
      <c r="Y980" s="411">
        <f>Y979</f>
        <v>0</v>
      </c>
      <c r="Z980" s="411">
        <f t="shared" ref="Z980" si="2965">Z979</f>
        <v>0</v>
      </c>
      <c r="AA980" s="411">
        <f t="shared" ref="AA980" si="2966">AA979</f>
        <v>0</v>
      </c>
      <c r="AB980" s="411">
        <f t="shared" ref="AB980" si="2967">AB979</f>
        <v>0</v>
      </c>
      <c r="AC980" s="411">
        <f t="shared" ref="AC980" si="2968">AC979</f>
        <v>0</v>
      </c>
      <c r="AD980" s="411">
        <f t="shared" ref="AD980" si="2969">AD979</f>
        <v>0</v>
      </c>
      <c r="AE980" s="411">
        <f t="shared" ref="AE980" si="2970">AE979</f>
        <v>0</v>
      </c>
      <c r="AF980" s="411">
        <f t="shared" ref="AF980" si="2971">AF979</f>
        <v>0</v>
      </c>
      <c r="AG980" s="411">
        <f t="shared" ref="AG980" si="2972">AG979</f>
        <v>0</v>
      </c>
      <c r="AH980" s="411">
        <f t="shared" ref="AH980" si="2973">AH979</f>
        <v>0</v>
      </c>
      <c r="AI980" s="411">
        <f t="shared" ref="AI980" si="2974">AI979</f>
        <v>0</v>
      </c>
      <c r="AJ980" s="411">
        <f t="shared" ref="AJ980" si="2975">AJ979</f>
        <v>0</v>
      </c>
      <c r="AK980" s="411">
        <f t="shared" ref="AK980" si="2976">AK979</f>
        <v>0</v>
      </c>
      <c r="AL980" s="411">
        <f t="shared" ref="AL980" si="2977">AL979</f>
        <v>0</v>
      </c>
      <c r="AM980" s="311"/>
    </row>
    <row r="981" spans="1:39" ht="15" hidden="1" customHeight="1" outlineLevel="1">
      <c r="A981" s="532"/>
      <c r="B981" s="314"/>
      <c r="C981" s="312"/>
      <c r="D981" s="316"/>
      <c r="E981" s="316"/>
      <c r="F981" s="316"/>
      <c r="G981" s="316"/>
      <c r="H981" s="316"/>
      <c r="I981" s="316"/>
      <c r="J981" s="316"/>
      <c r="K981" s="316"/>
      <c r="L981" s="316"/>
      <c r="M981" s="316"/>
      <c r="N981" s="291"/>
      <c r="O981" s="316"/>
      <c r="P981" s="316"/>
      <c r="Q981" s="316"/>
      <c r="R981" s="316"/>
      <c r="S981" s="316"/>
      <c r="T981" s="316"/>
      <c r="U981" s="316"/>
      <c r="V981" s="316"/>
      <c r="W981" s="316"/>
      <c r="X981" s="316"/>
      <c r="Y981" s="416"/>
      <c r="Z981" s="416"/>
      <c r="AA981" s="416"/>
      <c r="AB981" s="416"/>
      <c r="AC981" s="416"/>
      <c r="AD981" s="416"/>
      <c r="AE981" s="416"/>
      <c r="AF981" s="416"/>
      <c r="AG981" s="416"/>
      <c r="AH981" s="416"/>
      <c r="AI981" s="416"/>
      <c r="AJ981" s="416"/>
      <c r="AK981" s="416"/>
      <c r="AL981" s="416"/>
      <c r="AM981" s="313"/>
    </row>
    <row r="982" spans="1:39" ht="15" hidden="1" customHeight="1" outlineLevel="1">
      <c r="A982" s="532">
        <v>10</v>
      </c>
      <c r="B982" s="428" t="s">
        <v>103</v>
      </c>
      <c r="C982" s="291" t="s">
        <v>25</v>
      </c>
      <c r="D982" s="295"/>
      <c r="E982" s="295"/>
      <c r="F982" s="295"/>
      <c r="G982" s="295"/>
      <c r="H982" s="295"/>
      <c r="I982" s="295"/>
      <c r="J982" s="295"/>
      <c r="K982" s="295"/>
      <c r="L982" s="295"/>
      <c r="M982" s="295"/>
      <c r="N982" s="295">
        <v>3</v>
      </c>
      <c r="O982" s="295"/>
      <c r="P982" s="295"/>
      <c r="Q982" s="295"/>
      <c r="R982" s="295"/>
      <c r="S982" s="295"/>
      <c r="T982" s="295"/>
      <c r="U982" s="295"/>
      <c r="V982" s="295"/>
      <c r="W982" s="295"/>
      <c r="X982" s="295"/>
      <c r="Y982" s="415"/>
      <c r="Z982" s="415"/>
      <c r="AA982" s="415"/>
      <c r="AB982" s="415"/>
      <c r="AC982" s="415"/>
      <c r="AD982" s="415"/>
      <c r="AE982" s="415"/>
      <c r="AF982" s="415"/>
      <c r="AG982" s="415"/>
      <c r="AH982" s="415"/>
      <c r="AI982" s="415"/>
      <c r="AJ982" s="415"/>
      <c r="AK982" s="415"/>
      <c r="AL982" s="415"/>
      <c r="AM982" s="296">
        <f>SUM(Y982:AL982)</f>
        <v>0</v>
      </c>
    </row>
    <row r="983" spans="1:39" ht="15" hidden="1" customHeight="1" outlineLevel="1">
      <c r="A983" s="532"/>
      <c r="B983" s="294" t="s">
        <v>346</v>
      </c>
      <c r="C983" s="291" t="s">
        <v>163</v>
      </c>
      <c r="D983" s="295"/>
      <c r="E983" s="295"/>
      <c r="F983" s="295"/>
      <c r="G983" s="295"/>
      <c r="H983" s="295"/>
      <c r="I983" s="295"/>
      <c r="J983" s="295"/>
      <c r="K983" s="295"/>
      <c r="L983" s="295"/>
      <c r="M983" s="295"/>
      <c r="N983" s="295">
        <f>N982</f>
        <v>3</v>
      </c>
      <c r="O983" s="295"/>
      <c r="P983" s="295"/>
      <c r="Q983" s="295"/>
      <c r="R983" s="295"/>
      <c r="S983" s="295"/>
      <c r="T983" s="295"/>
      <c r="U983" s="295"/>
      <c r="V983" s="295"/>
      <c r="W983" s="295"/>
      <c r="X983" s="295"/>
      <c r="Y983" s="411">
        <f>Y982</f>
        <v>0</v>
      </c>
      <c r="Z983" s="411">
        <f t="shared" ref="Z983" si="2978">Z982</f>
        <v>0</v>
      </c>
      <c r="AA983" s="411">
        <f t="shared" ref="AA983" si="2979">AA982</f>
        <v>0</v>
      </c>
      <c r="AB983" s="411">
        <f t="shared" ref="AB983" si="2980">AB982</f>
        <v>0</v>
      </c>
      <c r="AC983" s="411">
        <f t="shared" ref="AC983" si="2981">AC982</f>
        <v>0</v>
      </c>
      <c r="AD983" s="411">
        <f t="shared" ref="AD983" si="2982">AD982</f>
        <v>0</v>
      </c>
      <c r="AE983" s="411">
        <f t="shared" ref="AE983" si="2983">AE982</f>
        <v>0</v>
      </c>
      <c r="AF983" s="411">
        <f t="shared" ref="AF983" si="2984">AF982</f>
        <v>0</v>
      </c>
      <c r="AG983" s="411">
        <f t="shared" ref="AG983" si="2985">AG982</f>
        <v>0</v>
      </c>
      <c r="AH983" s="411">
        <f t="shared" ref="AH983" si="2986">AH982</f>
        <v>0</v>
      </c>
      <c r="AI983" s="411">
        <f t="shared" ref="AI983" si="2987">AI982</f>
        <v>0</v>
      </c>
      <c r="AJ983" s="411">
        <f t="shared" ref="AJ983" si="2988">AJ982</f>
        <v>0</v>
      </c>
      <c r="AK983" s="411">
        <f t="shared" ref="AK983" si="2989">AK982</f>
        <v>0</v>
      </c>
      <c r="AL983" s="411">
        <f t="shared" ref="AL983" si="2990">AL982</f>
        <v>0</v>
      </c>
      <c r="AM983" s="311"/>
    </row>
    <row r="984" spans="1:39" ht="15" hidden="1" customHeight="1" outlineLevel="1">
      <c r="A984" s="532"/>
      <c r="B984" s="314"/>
      <c r="C984" s="312"/>
      <c r="D984" s="316"/>
      <c r="E984" s="316"/>
      <c r="F984" s="316"/>
      <c r="G984" s="316"/>
      <c r="H984" s="316"/>
      <c r="I984" s="316"/>
      <c r="J984" s="316"/>
      <c r="K984" s="316"/>
      <c r="L984" s="316"/>
      <c r="M984" s="316"/>
      <c r="N984" s="291"/>
      <c r="O984" s="316"/>
      <c r="P984" s="316"/>
      <c r="Q984" s="316"/>
      <c r="R984" s="316"/>
      <c r="S984" s="316"/>
      <c r="T984" s="316"/>
      <c r="U984" s="316"/>
      <c r="V984" s="316"/>
      <c r="W984" s="316"/>
      <c r="X984" s="316"/>
      <c r="Y984" s="416"/>
      <c r="Z984" s="417"/>
      <c r="AA984" s="416"/>
      <c r="AB984" s="416"/>
      <c r="AC984" s="416"/>
      <c r="AD984" s="416"/>
      <c r="AE984" s="416"/>
      <c r="AF984" s="416"/>
      <c r="AG984" s="416"/>
      <c r="AH984" s="416"/>
      <c r="AI984" s="416"/>
      <c r="AJ984" s="416"/>
      <c r="AK984" s="416"/>
      <c r="AL984" s="416"/>
      <c r="AM984" s="313"/>
    </row>
    <row r="985" spans="1:39" ht="15" hidden="1" customHeight="1" outlineLevel="1">
      <c r="A985" s="532"/>
      <c r="B985" s="288" t="s">
        <v>10</v>
      </c>
      <c r="C985" s="289"/>
      <c r="D985" s="289"/>
      <c r="E985" s="289"/>
      <c r="F985" s="289"/>
      <c r="G985" s="289"/>
      <c r="H985" s="289"/>
      <c r="I985" s="289"/>
      <c r="J985" s="289"/>
      <c r="K985" s="289"/>
      <c r="L985" s="289"/>
      <c r="M985" s="289"/>
      <c r="N985" s="290"/>
      <c r="O985" s="289"/>
      <c r="P985" s="289"/>
      <c r="Q985" s="289"/>
      <c r="R985" s="289"/>
      <c r="S985" s="289"/>
      <c r="T985" s="289"/>
      <c r="U985" s="289"/>
      <c r="V985" s="289"/>
      <c r="W985" s="289"/>
      <c r="X985" s="289"/>
      <c r="Y985" s="414"/>
      <c r="Z985" s="414"/>
      <c r="AA985" s="414"/>
      <c r="AB985" s="414"/>
      <c r="AC985" s="414"/>
      <c r="AD985" s="414"/>
      <c r="AE985" s="414"/>
      <c r="AF985" s="414"/>
      <c r="AG985" s="414"/>
      <c r="AH985" s="414"/>
      <c r="AI985" s="414"/>
      <c r="AJ985" s="414"/>
      <c r="AK985" s="414"/>
      <c r="AL985" s="414"/>
      <c r="AM985" s="292"/>
    </row>
    <row r="986" spans="1:39" ht="15" hidden="1" customHeight="1" outlineLevel="1">
      <c r="A986" s="532">
        <v>11</v>
      </c>
      <c r="B986" s="428" t="s">
        <v>104</v>
      </c>
      <c r="C986" s="291" t="s">
        <v>25</v>
      </c>
      <c r="D986" s="295"/>
      <c r="E986" s="295"/>
      <c r="F986" s="295"/>
      <c r="G986" s="295"/>
      <c r="H986" s="295"/>
      <c r="I986" s="295"/>
      <c r="J986" s="295"/>
      <c r="K986" s="295"/>
      <c r="L986" s="295"/>
      <c r="M986" s="295"/>
      <c r="N986" s="295">
        <v>12</v>
      </c>
      <c r="O986" s="295"/>
      <c r="P986" s="295"/>
      <c r="Q986" s="295"/>
      <c r="R986" s="295"/>
      <c r="S986" s="295"/>
      <c r="T986" s="295"/>
      <c r="U986" s="295"/>
      <c r="V986" s="295"/>
      <c r="W986" s="295"/>
      <c r="X986" s="295"/>
      <c r="Y986" s="426"/>
      <c r="Z986" s="415"/>
      <c r="AA986" s="415"/>
      <c r="AB986" s="415"/>
      <c r="AC986" s="415"/>
      <c r="AD986" s="415"/>
      <c r="AE986" s="415"/>
      <c r="AF986" s="415"/>
      <c r="AG986" s="415"/>
      <c r="AH986" s="415"/>
      <c r="AI986" s="415"/>
      <c r="AJ986" s="415"/>
      <c r="AK986" s="415"/>
      <c r="AL986" s="415"/>
      <c r="AM986" s="296">
        <f>SUM(Y986:AL986)</f>
        <v>0</v>
      </c>
    </row>
    <row r="987" spans="1:39" ht="15" hidden="1" customHeight="1" outlineLevel="1">
      <c r="A987" s="532"/>
      <c r="B987" s="294" t="s">
        <v>346</v>
      </c>
      <c r="C987" s="291" t="s">
        <v>163</v>
      </c>
      <c r="D987" s="295"/>
      <c r="E987" s="295"/>
      <c r="F987" s="295"/>
      <c r="G987" s="295"/>
      <c r="H987" s="295"/>
      <c r="I987" s="295"/>
      <c r="J987" s="295"/>
      <c r="K987" s="295"/>
      <c r="L987" s="295"/>
      <c r="M987" s="295"/>
      <c r="N987" s="295">
        <f>N986</f>
        <v>12</v>
      </c>
      <c r="O987" s="295"/>
      <c r="P987" s="295"/>
      <c r="Q987" s="295"/>
      <c r="R987" s="295"/>
      <c r="S987" s="295"/>
      <c r="T987" s="295"/>
      <c r="U987" s="295"/>
      <c r="V987" s="295"/>
      <c r="W987" s="295"/>
      <c r="X987" s="295"/>
      <c r="Y987" s="411">
        <f>Y986</f>
        <v>0</v>
      </c>
      <c r="Z987" s="411">
        <f t="shared" ref="Z987" si="2991">Z986</f>
        <v>0</v>
      </c>
      <c r="AA987" s="411">
        <f t="shared" ref="AA987" si="2992">AA986</f>
        <v>0</v>
      </c>
      <c r="AB987" s="411">
        <f t="shared" ref="AB987" si="2993">AB986</f>
        <v>0</v>
      </c>
      <c r="AC987" s="411">
        <f t="shared" ref="AC987" si="2994">AC986</f>
        <v>0</v>
      </c>
      <c r="AD987" s="411">
        <f t="shared" ref="AD987" si="2995">AD986</f>
        <v>0</v>
      </c>
      <c r="AE987" s="411">
        <f t="shared" ref="AE987" si="2996">AE986</f>
        <v>0</v>
      </c>
      <c r="AF987" s="411">
        <f t="shared" ref="AF987" si="2997">AF986</f>
        <v>0</v>
      </c>
      <c r="AG987" s="411">
        <f t="shared" ref="AG987" si="2998">AG986</f>
        <v>0</v>
      </c>
      <c r="AH987" s="411">
        <f t="shared" ref="AH987" si="2999">AH986</f>
        <v>0</v>
      </c>
      <c r="AI987" s="411">
        <f t="shared" ref="AI987" si="3000">AI986</f>
        <v>0</v>
      </c>
      <c r="AJ987" s="411">
        <f t="shared" ref="AJ987" si="3001">AJ986</f>
        <v>0</v>
      </c>
      <c r="AK987" s="411">
        <f t="shared" ref="AK987" si="3002">AK986</f>
        <v>0</v>
      </c>
      <c r="AL987" s="411">
        <f t="shared" ref="AL987" si="3003">AL986</f>
        <v>0</v>
      </c>
      <c r="AM987" s="297"/>
    </row>
    <row r="988" spans="1:39" ht="15" hidden="1" customHeight="1" outlineLevel="1">
      <c r="A988" s="532"/>
      <c r="B988" s="315"/>
      <c r="C988" s="305"/>
      <c r="D988" s="291"/>
      <c r="E988" s="291"/>
      <c r="F988" s="291"/>
      <c r="G988" s="291"/>
      <c r="H988" s="291"/>
      <c r="I988" s="291"/>
      <c r="J988" s="291"/>
      <c r="K988" s="291"/>
      <c r="L988" s="291"/>
      <c r="M988" s="291"/>
      <c r="N988" s="291"/>
      <c r="O988" s="291"/>
      <c r="P988" s="291"/>
      <c r="Q988" s="291"/>
      <c r="R988" s="291"/>
      <c r="S988" s="291"/>
      <c r="T988" s="291"/>
      <c r="U988" s="291"/>
      <c r="V988" s="291"/>
      <c r="W988" s="291"/>
      <c r="X988" s="291"/>
      <c r="Y988" s="412"/>
      <c r="Z988" s="421"/>
      <c r="AA988" s="421"/>
      <c r="AB988" s="421"/>
      <c r="AC988" s="421"/>
      <c r="AD988" s="421"/>
      <c r="AE988" s="421"/>
      <c r="AF988" s="421"/>
      <c r="AG988" s="421"/>
      <c r="AH988" s="421"/>
      <c r="AI988" s="421"/>
      <c r="AJ988" s="421"/>
      <c r="AK988" s="421"/>
      <c r="AL988" s="421"/>
      <c r="AM988" s="306"/>
    </row>
    <row r="989" spans="1:39" ht="28.5" hidden="1" customHeight="1" outlineLevel="1">
      <c r="A989" s="532">
        <v>12</v>
      </c>
      <c r="B989" s="428" t="s">
        <v>105</v>
      </c>
      <c r="C989" s="291" t="s">
        <v>25</v>
      </c>
      <c r="D989" s="295"/>
      <c r="E989" s="295"/>
      <c r="F989" s="295"/>
      <c r="G989" s="295"/>
      <c r="H989" s="295"/>
      <c r="I989" s="295"/>
      <c r="J989" s="295"/>
      <c r="K989" s="295"/>
      <c r="L989" s="295"/>
      <c r="M989" s="295"/>
      <c r="N989" s="295">
        <v>12</v>
      </c>
      <c r="O989" s="295"/>
      <c r="P989" s="295"/>
      <c r="Q989" s="295"/>
      <c r="R989" s="295"/>
      <c r="S989" s="295"/>
      <c r="T989" s="295"/>
      <c r="U989" s="295"/>
      <c r="V989" s="295"/>
      <c r="W989" s="295"/>
      <c r="X989" s="295"/>
      <c r="Y989" s="410"/>
      <c r="Z989" s="415"/>
      <c r="AA989" s="415"/>
      <c r="AB989" s="415"/>
      <c r="AC989" s="415"/>
      <c r="AD989" s="415"/>
      <c r="AE989" s="415"/>
      <c r="AF989" s="415"/>
      <c r="AG989" s="415"/>
      <c r="AH989" s="415"/>
      <c r="AI989" s="415"/>
      <c r="AJ989" s="415"/>
      <c r="AK989" s="415"/>
      <c r="AL989" s="415"/>
      <c r="AM989" s="296">
        <f>SUM(Y989:AL989)</f>
        <v>0</v>
      </c>
    </row>
    <row r="990" spans="1:39" ht="15" hidden="1" customHeight="1" outlineLevel="1">
      <c r="A990" s="532"/>
      <c r="B990" s="294" t="s">
        <v>346</v>
      </c>
      <c r="C990" s="291" t="s">
        <v>163</v>
      </c>
      <c r="D990" s="295"/>
      <c r="E990" s="295"/>
      <c r="F990" s="295"/>
      <c r="G990" s="295"/>
      <c r="H990" s="295"/>
      <c r="I990" s="295"/>
      <c r="J990" s="295"/>
      <c r="K990" s="295"/>
      <c r="L990" s="295"/>
      <c r="M990" s="295"/>
      <c r="N990" s="295">
        <f>N989</f>
        <v>12</v>
      </c>
      <c r="O990" s="295"/>
      <c r="P990" s="295"/>
      <c r="Q990" s="295"/>
      <c r="R990" s="295"/>
      <c r="S990" s="295"/>
      <c r="T990" s="295"/>
      <c r="U990" s="295"/>
      <c r="V990" s="295"/>
      <c r="W990" s="295"/>
      <c r="X990" s="295"/>
      <c r="Y990" s="411">
        <f>Y989</f>
        <v>0</v>
      </c>
      <c r="Z990" s="411">
        <f t="shared" ref="Z990" si="3004">Z989</f>
        <v>0</v>
      </c>
      <c r="AA990" s="411">
        <f t="shared" ref="AA990" si="3005">AA989</f>
        <v>0</v>
      </c>
      <c r="AB990" s="411">
        <f t="shared" ref="AB990" si="3006">AB989</f>
        <v>0</v>
      </c>
      <c r="AC990" s="411">
        <f t="shared" ref="AC990" si="3007">AC989</f>
        <v>0</v>
      </c>
      <c r="AD990" s="411">
        <f t="shared" ref="AD990" si="3008">AD989</f>
        <v>0</v>
      </c>
      <c r="AE990" s="411">
        <f t="shared" ref="AE990" si="3009">AE989</f>
        <v>0</v>
      </c>
      <c r="AF990" s="411">
        <f t="shared" ref="AF990" si="3010">AF989</f>
        <v>0</v>
      </c>
      <c r="AG990" s="411">
        <f t="shared" ref="AG990" si="3011">AG989</f>
        <v>0</v>
      </c>
      <c r="AH990" s="411">
        <f t="shared" ref="AH990" si="3012">AH989</f>
        <v>0</v>
      </c>
      <c r="AI990" s="411">
        <f t="shared" ref="AI990" si="3013">AI989</f>
        <v>0</v>
      </c>
      <c r="AJ990" s="411">
        <f t="shared" ref="AJ990" si="3014">AJ989</f>
        <v>0</v>
      </c>
      <c r="AK990" s="411">
        <f t="shared" ref="AK990" si="3015">AK989</f>
        <v>0</v>
      </c>
      <c r="AL990" s="411">
        <f t="shared" ref="AL990" si="3016">AL989</f>
        <v>0</v>
      </c>
      <c r="AM990" s="297"/>
    </row>
    <row r="991" spans="1:39" ht="15" hidden="1" customHeight="1" outlineLevel="1">
      <c r="A991" s="532"/>
      <c r="B991" s="315"/>
      <c r="C991" s="305"/>
      <c r="D991" s="291"/>
      <c r="E991" s="291"/>
      <c r="F991" s="291"/>
      <c r="G991" s="291"/>
      <c r="H991" s="291"/>
      <c r="I991" s="291"/>
      <c r="J991" s="291"/>
      <c r="K991" s="291"/>
      <c r="L991" s="291"/>
      <c r="M991" s="291"/>
      <c r="N991" s="291"/>
      <c r="O991" s="291"/>
      <c r="P991" s="291"/>
      <c r="Q991" s="291"/>
      <c r="R991" s="291"/>
      <c r="S991" s="291"/>
      <c r="T991" s="291"/>
      <c r="U991" s="291"/>
      <c r="V991" s="291"/>
      <c r="W991" s="291"/>
      <c r="X991" s="291"/>
      <c r="Y991" s="422"/>
      <c r="Z991" s="422"/>
      <c r="AA991" s="412"/>
      <c r="AB991" s="412"/>
      <c r="AC991" s="412"/>
      <c r="AD991" s="412"/>
      <c r="AE991" s="412"/>
      <c r="AF991" s="412"/>
      <c r="AG991" s="412"/>
      <c r="AH991" s="412"/>
      <c r="AI991" s="412"/>
      <c r="AJ991" s="412"/>
      <c r="AK991" s="412"/>
      <c r="AL991" s="412"/>
      <c r="AM991" s="306"/>
    </row>
    <row r="992" spans="1:39" ht="15" hidden="1" customHeight="1" outlineLevel="1">
      <c r="A992" s="532">
        <v>13</v>
      </c>
      <c r="B992" s="428" t="s">
        <v>106</v>
      </c>
      <c r="C992" s="291" t="s">
        <v>25</v>
      </c>
      <c r="D992" s="295"/>
      <c r="E992" s="295"/>
      <c r="F992" s="295"/>
      <c r="G992" s="295"/>
      <c r="H992" s="295"/>
      <c r="I992" s="295"/>
      <c r="J992" s="295"/>
      <c r="K992" s="295"/>
      <c r="L992" s="295"/>
      <c r="M992" s="295"/>
      <c r="N992" s="295">
        <v>12</v>
      </c>
      <c r="O992" s="295"/>
      <c r="P992" s="295"/>
      <c r="Q992" s="295"/>
      <c r="R992" s="295"/>
      <c r="S992" s="295"/>
      <c r="T992" s="295"/>
      <c r="U992" s="295"/>
      <c r="V992" s="295"/>
      <c r="W992" s="295"/>
      <c r="X992" s="295"/>
      <c r="Y992" s="410"/>
      <c r="Z992" s="415"/>
      <c r="AA992" s="415"/>
      <c r="AB992" s="415"/>
      <c r="AC992" s="415"/>
      <c r="AD992" s="415"/>
      <c r="AE992" s="415"/>
      <c r="AF992" s="415"/>
      <c r="AG992" s="415"/>
      <c r="AH992" s="415"/>
      <c r="AI992" s="415"/>
      <c r="AJ992" s="415"/>
      <c r="AK992" s="415"/>
      <c r="AL992" s="415"/>
      <c r="AM992" s="296">
        <f>SUM(Y992:AL992)</f>
        <v>0</v>
      </c>
    </row>
    <row r="993" spans="1:40" ht="15" hidden="1" customHeight="1" outlineLevel="1">
      <c r="A993" s="532"/>
      <c r="B993" s="294" t="s">
        <v>346</v>
      </c>
      <c r="C993" s="291" t="s">
        <v>163</v>
      </c>
      <c r="D993" s="295"/>
      <c r="E993" s="295"/>
      <c r="F993" s="295"/>
      <c r="G993" s="295"/>
      <c r="H993" s="295"/>
      <c r="I993" s="295"/>
      <c r="J993" s="295"/>
      <c r="K993" s="295"/>
      <c r="L993" s="295"/>
      <c r="M993" s="295"/>
      <c r="N993" s="295">
        <f>N992</f>
        <v>12</v>
      </c>
      <c r="O993" s="295"/>
      <c r="P993" s="295"/>
      <c r="Q993" s="295"/>
      <c r="R993" s="295"/>
      <c r="S993" s="295"/>
      <c r="T993" s="295"/>
      <c r="U993" s="295"/>
      <c r="V993" s="295"/>
      <c r="W993" s="295"/>
      <c r="X993" s="295"/>
      <c r="Y993" s="411">
        <f>Y992</f>
        <v>0</v>
      </c>
      <c r="Z993" s="411">
        <f t="shared" ref="Z993" si="3017">Z992</f>
        <v>0</v>
      </c>
      <c r="AA993" s="411">
        <f t="shared" ref="AA993" si="3018">AA992</f>
        <v>0</v>
      </c>
      <c r="AB993" s="411">
        <f t="shared" ref="AB993" si="3019">AB992</f>
        <v>0</v>
      </c>
      <c r="AC993" s="411">
        <f t="shared" ref="AC993" si="3020">AC992</f>
        <v>0</v>
      </c>
      <c r="AD993" s="411">
        <f t="shared" ref="AD993" si="3021">AD992</f>
        <v>0</v>
      </c>
      <c r="AE993" s="411">
        <f t="shared" ref="AE993" si="3022">AE992</f>
        <v>0</v>
      </c>
      <c r="AF993" s="411">
        <f t="shared" ref="AF993" si="3023">AF992</f>
        <v>0</v>
      </c>
      <c r="AG993" s="411">
        <f t="shared" ref="AG993" si="3024">AG992</f>
        <v>0</v>
      </c>
      <c r="AH993" s="411">
        <f t="shared" ref="AH993" si="3025">AH992</f>
        <v>0</v>
      </c>
      <c r="AI993" s="411">
        <f t="shared" ref="AI993" si="3026">AI992</f>
        <v>0</v>
      </c>
      <c r="AJ993" s="411">
        <f t="shared" ref="AJ993" si="3027">AJ992</f>
        <v>0</v>
      </c>
      <c r="AK993" s="411">
        <f t="shared" ref="AK993" si="3028">AK992</f>
        <v>0</v>
      </c>
      <c r="AL993" s="411">
        <f t="shared" ref="AL993" si="3029">AL992</f>
        <v>0</v>
      </c>
      <c r="AM993" s="306"/>
    </row>
    <row r="994" spans="1:40" ht="15" hidden="1" customHeight="1" outlineLevel="1">
      <c r="A994" s="532"/>
      <c r="B994" s="315"/>
      <c r="C994" s="305"/>
      <c r="D994" s="291"/>
      <c r="E994" s="291"/>
      <c r="F994" s="291"/>
      <c r="G994" s="291"/>
      <c r="H994" s="291"/>
      <c r="I994" s="291"/>
      <c r="J994" s="291"/>
      <c r="K994" s="291"/>
      <c r="L994" s="291"/>
      <c r="M994" s="291"/>
      <c r="N994" s="291"/>
      <c r="O994" s="291"/>
      <c r="P994" s="291"/>
      <c r="Q994" s="291"/>
      <c r="R994" s="291"/>
      <c r="S994" s="291"/>
      <c r="T994" s="291"/>
      <c r="U994" s="291"/>
      <c r="V994" s="291"/>
      <c r="W994" s="291"/>
      <c r="X994" s="291"/>
      <c r="Y994" s="412"/>
      <c r="Z994" s="412"/>
      <c r="AA994" s="412"/>
      <c r="AB994" s="412"/>
      <c r="AC994" s="412"/>
      <c r="AD994" s="412"/>
      <c r="AE994" s="412"/>
      <c r="AF994" s="412"/>
      <c r="AG994" s="412"/>
      <c r="AH994" s="412"/>
      <c r="AI994" s="412"/>
      <c r="AJ994" s="412"/>
      <c r="AK994" s="412"/>
      <c r="AL994" s="412"/>
      <c r="AM994" s="306"/>
    </row>
    <row r="995" spans="1:40" ht="15" hidden="1" customHeight="1" outlineLevel="1">
      <c r="A995" s="532"/>
      <c r="B995" s="288" t="s">
        <v>107</v>
      </c>
      <c r="C995" s="289"/>
      <c r="D995" s="290"/>
      <c r="E995" s="290"/>
      <c r="F995" s="290"/>
      <c r="G995" s="290"/>
      <c r="H995" s="290"/>
      <c r="I995" s="290"/>
      <c r="J995" s="290"/>
      <c r="K995" s="290"/>
      <c r="L995" s="290"/>
      <c r="M995" s="290"/>
      <c r="N995" s="290"/>
      <c r="O995" s="290"/>
      <c r="P995" s="289"/>
      <c r="Q995" s="289"/>
      <c r="R995" s="289"/>
      <c r="S995" s="289"/>
      <c r="T995" s="289"/>
      <c r="U995" s="289"/>
      <c r="V995" s="289"/>
      <c r="W995" s="289"/>
      <c r="X995" s="289"/>
      <c r="Y995" s="414"/>
      <c r="Z995" s="414"/>
      <c r="AA995" s="414"/>
      <c r="AB995" s="414"/>
      <c r="AC995" s="414"/>
      <c r="AD995" s="414"/>
      <c r="AE995" s="414"/>
      <c r="AF995" s="414"/>
      <c r="AG995" s="414"/>
      <c r="AH995" s="414"/>
      <c r="AI995" s="414"/>
      <c r="AJ995" s="414"/>
      <c r="AK995" s="414"/>
      <c r="AL995" s="414"/>
      <c r="AM995" s="292"/>
    </row>
    <row r="996" spans="1:40" ht="15" hidden="1" customHeight="1" outlineLevel="1">
      <c r="A996" s="532">
        <v>14</v>
      </c>
      <c r="B996" s="315" t="s">
        <v>108</v>
      </c>
      <c r="C996" s="291" t="s">
        <v>25</v>
      </c>
      <c r="D996" s="295"/>
      <c r="E996" s="295"/>
      <c r="F996" s="295"/>
      <c r="G996" s="295"/>
      <c r="H996" s="295"/>
      <c r="I996" s="295"/>
      <c r="J996" s="295"/>
      <c r="K996" s="295"/>
      <c r="L996" s="295"/>
      <c r="M996" s="295"/>
      <c r="N996" s="295">
        <v>12</v>
      </c>
      <c r="O996" s="295"/>
      <c r="P996" s="295"/>
      <c r="Q996" s="295"/>
      <c r="R996" s="295"/>
      <c r="S996" s="295"/>
      <c r="T996" s="295"/>
      <c r="U996" s="295"/>
      <c r="V996" s="295"/>
      <c r="W996" s="295"/>
      <c r="X996" s="295"/>
      <c r="Y996" s="410"/>
      <c r="Z996" s="410"/>
      <c r="AA996" s="410"/>
      <c r="AB996" s="410"/>
      <c r="AC996" s="410"/>
      <c r="AD996" s="410"/>
      <c r="AE996" s="410"/>
      <c r="AF996" s="410"/>
      <c r="AG996" s="410"/>
      <c r="AH996" s="410"/>
      <c r="AI996" s="410"/>
      <c r="AJ996" s="410"/>
      <c r="AK996" s="410"/>
      <c r="AL996" s="410"/>
      <c r="AM996" s="296">
        <f>SUM(Y996:AL996)</f>
        <v>0</v>
      </c>
    </row>
    <row r="997" spans="1:40" ht="15" hidden="1" customHeight="1" outlineLevel="1">
      <c r="A997" s="532"/>
      <c r="B997" s="294" t="s">
        <v>346</v>
      </c>
      <c r="C997" s="291" t="s">
        <v>163</v>
      </c>
      <c r="D997" s="295"/>
      <c r="E997" s="295"/>
      <c r="F997" s="295"/>
      <c r="G997" s="295"/>
      <c r="H997" s="295"/>
      <c r="I997" s="295"/>
      <c r="J997" s="295"/>
      <c r="K997" s="295"/>
      <c r="L997" s="295"/>
      <c r="M997" s="295"/>
      <c r="N997" s="295">
        <f>N996</f>
        <v>12</v>
      </c>
      <c r="O997" s="295"/>
      <c r="P997" s="295"/>
      <c r="Q997" s="295"/>
      <c r="R997" s="295"/>
      <c r="S997" s="295"/>
      <c r="T997" s="295"/>
      <c r="U997" s="295"/>
      <c r="V997" s="295"/>
      <c r="W997" s="295"/>
      <c r="X997" s="295"/>
      <c r="Y997" s="411">
        <f>Y996</f>
        <v>0</v>
      </c>
      <c r="Z997" s="411">
        <f t="shared" ref="Z997" si="3030">Z996</f>
        <v>0</v>
      </c>
      <c r="AA997" s="411">
        <f t="shared" ref="AA997" si="3031">AA996</f>
        <v>0</v>
      </c>
      <c r="AB997" s="411">
        <f t="shared" ref="AB997" si="3032">AB996</f>
        <v>0</v>
      </c>
      <c r="AC997" s="411">
        <f t="shared" ref="AC997" si="3033">AC996</f>
        <v>0</v>
      </c>
      <c r="AD997" s="411">
        <f t="shared" ref="AD997" si="3034">AD996</f>
        <v>0</v>
      </c>
      <c r="AE997" s="411">
        <f t="shared" ref="AE997" si="3035">AE996</f>
        <v>0</v>
      </c>
      <c r="AF997" s="411">
        <f t="shared" ref="AF997" si="3036">AF996</f>
        <v>0</v>
      </c>
      <c r="AG997" s="411">
        <f t="shared" ref="AG997" si="3037">AG996</f>
        <v>0</v>
      </c>
      <c r="AH997" s="411">
        <f t="shared" ref="AH997" si="3038">AH996</f>
        <v>0</v>
      </c>
      <c r="AI997" s="411">
        <f t="shared" ref="AI997" si="3039">AI996</f>
        <v>0</v>
      </c>
      <c r="AJ997" s="411">
        <f t="shared" ref="AJ997" si="3040">AJ996</f>
        <v>0</v>
      </c>
      <c r="AK997" s="411">
        <f t="shared" ref="AK997" si="3041">AK996</f>
        <v>0</v>
      </c>
      <c r="AL997" s="411">
        <f t="shared" ref="AL997" si="3042">AL996</f>
        <v>0</v>
      </c>
      <c r="AM997" s="297"/>
    </row>
    <row r="998" spans="1:40" ht="15" hidden="1" customHeight="1" outlineLevel="1">
      <c r="A998" s="532"/>
      <c r="B998" s="315"/>
      <c r="C998" s="305"/>
      <c r="D998" s="291"/>
      <c r="E998" s="291"/>
      <c r="F998" s="291"/>
      <c r="G998" s="291"/>
      <c r="H998" s="291"/>
      <c r="I998" s="291"/>
      <c r="J998" s="291"/>
      <c r="K998" s="291"/>
      <c r="L998" s="291"/>
      <c r="M998" s="291"/>
      <c r="N998" s="468"/>
      <c r="O998" s="291"/>
      <c r="P998" s="291"/>
      <c r="Q998" s="291"/>
      <c r="R998" s="291"/>
      <c r="S998" s="291"/>
      <c r="T998" s="291"/>
      <c r="U998" s="291"/>
      <c r="V998" s="291"/>
      <c r="W998" s="291"/>
      <c r="X998" s="291"/>
      <c r="Y998" s="412"/>
      <c r="Z998" s="412"/>
      <c r="AA998" s="412"/>
      <c r="AB998" s="412"/>
      <c r="AC998" s="412"/>
      <c r="AD998" s="412"/>
      <c r="AE998" s="412"/>
      <c r="AF998" s="412"/>
      <c r="AG998" s="412"/>
      <c r="AH998" s="412"/>
      <c r="AI998" s="412"/>
      <c r="AJ998" s="412"/>
      <c r="AK998" s="412"/>
      <c r="AL998" s="412"/>
      <c r="AM998" s="301"/>
      <c r="AN998" s="630"/>
    </row>
    <row r="999" spans="1:40" s="309" customFormat="1" ht="15.75" hidden="1" outlineLevel="1">
      <c r="A999" s="532"/>
      <c r="B999" s="288" t="s">
        <v>490</v>
      </c>
      <c r="C999" s="291"/>
      <c r="D999" s="291"/>
      <c r="E999" s="291"/>
      <c r="F999" s="291"/>
      <c r="G999" s="291"/>
      <c r="H999" s="291"/>
      <c r="I999" s="291"/>
      <c r="J999" s="291"/>
      <c r="K999" s="291"/>
      <c r="L999" s="291"/>
      <c r="M999" s="291"/>
      <c r="N999" s="291"/>
      <c r="O999" s="291"/>
      <c r="P999" s="291"/>
      <c r="Q999" s="291"/>
      <c r="R999" s="291"/>
      <c r="S999" s="291"/>
      <c r="T999" s="291"/>
      <c r="U999" s="291"/>
      <c r="V999" s="291"/>
      <c r="W999" s="291"/>
      <c r="X999" s="291"/>
      <c r="Y999" s="412"/>
      <c r="Z999" s="412"/>
      <c r="AA999" s="412"/>
      <c r="AB999" s="412"/>
      <c r="AC999" s="412"/>
      <c r="AD999" s="412"/>
      <c r="AE999" s="416"/>
      <c r="AF999" s="416"/>
      <c r="AG999" s="416"/>
      <c r="AH999" s="416"/>
      <c r="AI999" s="416"/>
      <c r="AJ999" s="416"/>
      <c r="AK999" s="416"/>
      <c r="AL999" s="416"/>
      <c r="AM999" s="517"/>
      <c r="AN999" s="631"/>
    </row>
    <row r="1000" spans="1:40" hidden="1" outlineLevel="1">
      <c r="A1000" s="532">
        <v>15</v>
      </c>
      <c r="B1000" s="294" t="s">
        <v>495</v>
      </c>
      <c r="C1000" s="291" t="s">
        <v>25</v>
      </c>
      <c r="D1000" s="295"/>
      <c r="E1000" s="295"/>
      <c r="F1000" s="295"/>
      <c r="G1000" s="295"/>
      <c r="H1000" s="295"/>
      <c r="I1000" s="295"/>
      <c r="J1000" s="295"/>
      <c r="K1000" s="295"/>
      <c r="L1000" s="295"/>
      <c r="M1000" s="295"/>
      <c r="N1000" s="295">
        <v>0</v>
      </c>
      <c r="O1000" s="295"/>
      <c r="P1000" s="295"/>
      <c r="Q1000" s="295"/>
      <c r="R1000" s="295"/>
      <c r="S1000" s="295"/>
      <c r="T1000" s="295"/>
      <c r="U1000" s="295"/>
      <c r="V1000" s="295"/>
      <c r="W1000" s="295"/>
      <c r="X1000" s="295"/>
      <c r="Y1000" s="410"/>
      <c r="Z1000" s="410"/>
      <c r="AA1000" s="410"/>
      <c r="AB1000" s="410"/>
      <c r="AC1000" s="410"/>
      <c r="AD1000" s="410"/>
      <c r="AE1000" s="410"/>
      <c r="AF1000" s="410"/>
      <c r="AG1000" s="410"/>
      <c r="AH1000" s="410"/>
      <c r="AI1000" s="410"/>
      <c r="AJ1000" s="410"/>
      <c r="AK1000" s="410"/>
      <c r="AL1000" s="410"/>
      <c r="AM1000" s="632">
        <f>SUM(Y1000:AL1000)</f>
        <v>0</v>
      </c>
      <c r="AN1000" s="630"/>
    </row>
    <row r="1001" spans="1:40" hidden="1" outlineLevel="1">
      <c r="A1001" s="532"/>
      <c r="B1001" s="294" t="s">
        <v>342</v>
      </c>
      <c r="C1001" s="291" t="s">
        <v>163</v>
      </c>
      <c r="D1001" s="295"/>
      <c r="E1001" s="295"/>
      <c r="F1001" s="295"/>
      <c r="G1001" s="295"/>
      <c r="H1001" s="295"/>
      <c r="I1001" s="295"/>
      <c r="J1001" s="295"/>
      <c r="K1001" s="295"/>
      <c r="L1001" s="295"/>
      <c r="M1001" s="295"/>
      <c r="N1001" s="295">
        <f>N1000</f>
        <v>0</v>
      </c>
      <c r="O1001" s="295"/>
      <c r="P1001" s="295"/>
      <c r="Q1001" s="295"/>
      <c r="R1001" s="295"/>
      <c r="S1001" s="295"/>
      <c r="T1001" s="295"/>
      <c r="U1001" s="295"/>
      <c r="V1001" s="295"/>
      <c r="W1001" s="295"/>
      <c r="X1001" s="295"/>
      <c r="Y1001" s="411">
        <f>Y1000</f>
        <v>0</v>
      </c>
      <c r="Z1001" s="411">
        <f>Z1000</f>
        <v>0</v>
      </c>
      <c r="AA1001" s="411">
        <f t="shared" ref="AA1001:AL1001" si="3043">AA1000</f>
        <v>0</v>
      </c>
      <c r="AB1001" s="411">
        <f t="shared" si="3043"/>
        <v>0</v>
      </c>
      <c r="AC1001" s="411">
        <f t="shared" si="3043"/>
        <v>0</v>
      </c>
      <c r="AD1001" s="411">
        <f>AD1000</f>
        <v>0</v>
      </c>
      <c r="AE1001" s="411">
        <f t="shared" si="3043"/>
        <v>0</v>
      </c>
      <c r="AF1001" s="411">
        <f t="shared" si="3043"/>
        <v>0</v>
      </c>
      <c r="AG1001" s="411">
        <f t="shared" si="3043"/>
        <v>0</v>
      </c>
      <c r="AH1001" s="411">
        <f t="shared" si="3043"/>
        <v>0</v>
      </c>
      <c r="AI1001" s="411">
        <f t="shared" si="3043"/>
        <v>0</v>
      </c>
      <c r="AJ1001" s="411">
        <f t="shared" si="3043"/>
        <v>0</v>
      </c>
      <c r="AK1001" s="411">
        <f t="shared" si="3043"/>
        <v>0</v>
      </c>
      <c r="AL1001" s="411">
        <f t="shared" si="3043"/>
        <v>0</v>
      </c>
      <c r="AM1001" s="297"/>
    </row>
    <row r="1002" spans="1:40" hidden="1" outlineLevel="1">
      <c r="A1002" s="532"/>
      <c r="B1002" s="315"/>
      <c r="C1002" s="305"/>
      <c r="D1002" s="291"/>
      <c r="E1002" s="291"/>
      <c r="F1002" s="291"/>
      <c r="G1002" s="291"/>
      <c r="H1002" s="291"/>
      <c r="I1002" s="291"/>
      <c r="J1002" s="291"/>
      <c r="K1002" s="291"/>
      <c r="L1002" s="291"/>
      <c r="M1002" s="291"/>
      <c r="N1002" s="291"/>
      <c r="O1002" s="291"/>
      <c r="P1002" s="291"/>
      <c r="Q1002" s="291"/>
      <c r="R1002" s="291"/>
      <c r="S1002" s="291"/>
      <c r="T1002" s="291"/>
      <c r="U1002" s="291"/>
      <c r="V1002" s="291"/>
      <c r="W1002" s="291"/>
      <c r="X1002" s="291"/>
      <c r="Y1002" s="412"/>
      <c r="Z1002" s="412"/>
      <c r="AA1002" s="412"/>
      <c r="AB1002" s="412"/>
      <c r="AC1002" s="412"/>
      <c r="AD1002" s="412"/>
      <c r="AE1002" s="412"/>
      <c r="AF1002" s="412"/>
      <c r="AG1002" s="412"/>
      <c r="AH1002" s="412"/>
      <c r="AI1002" s="412"/>
      <c r="AJ1002" s="412"/>
      <c r="AK1002" s="412"/>
      <c r="AL1002" s="412"/>
      <c r="AM1002" s="306"/>
    </row>
    <row r="1003" spans="1:40" s="283" customFormat="1" hidden="1" outlineLevel="1">
      <c r="A1003" s="532">
        <v>16</v>
      </c>
      <c r="B1003" s="324" t="s">
        <v>491</v>
      </c>
      <c r="C1003" s="291" t="s">
        <v>25</v>
      </c>
      <c r="D1003" s="295"/>
      <c r="E1003" s="295"/>
      <c r="F1003" s="295"/>
      <c r="G1003" s="295"/>
      <c r="H1003" s="295"/>
      <c r="I1003" s="295"/>
      <c r="J1003" s="295"/>
      <c r="K1003" s="295"/>
      <c r="L1003" s="295"/>
      <c r="M1003" s="295"/>
      <c r="N1003" s="295">
        <v>0</v>
      </c>
      <c r="O1003" s="295"/>
      <c r="P1003" s="295"/>
      <c r="Q1003" s="295"/>
      <c r="R1003" s="295"/>
      <c r="S1003" s="295"/>
      <c r="T1003" s="295"/>
      <c r="U1003" s="295"/>
      <c r="V1003" s="295"/>
      <c r="W1003" s="295"/>
      <c r="X1003" s="295"/>
      <c r="Y1003" s="410"/>
      <c r="Z1003" s="410"/>
      <c r="AA1003" s="410"/>
      <c r="AB1003" s="410"/>
      <c r="AC1003" s="410"/>
      <c r="AD1003" s="410"/>
      <c r="AE1003" s="410"/>
      <c r="AF1003" s="410"/>
      <c r="AG1003" s="410"/>
      <c r="AH1003" s="410"/>
      <c r="AI1003" s="410"/>
      <c r="AJ1003" s="410"/>
      <c r="AK1003" s="410"/>
      <c r="AL1003" s="410"/>
      <c r="AM1003" s="296">
        <f>SUM(Y1003:AL1003)</f>
        <v>0</v>
      </c>
    </row>
    <row r="1004" spans="1:40" s="283" customFormat="1" hidden="1" outlineLevel="1">
      <c r="A1004" s="532"/>
      <c r="B1004" s="294" t="s">
        <v>342</v>
      </c>
      <c r="C1004" s="291" t="s">
        <v>163</v>
      </c>
      <c r="D1004" s="295"/>
      <c r="E1004" s="295"/>
      <c r="F1004" s="295"/>
      <c r="G1004" s="295"/>
      <c r="H1004" s="295"/>
      <c r="I1004" s="295"/>
      <c r="J1004" s="295"/>
      <c r="K1004" s="295"/>
      <c r="L1004" s="295"/>
      <c r="M1004" s="295"/>
      <c r="N1004" s="295">
        <f>N1003</f>
        <v>0</v>
      </c>
      <c r="O1004" s="295"/>
      <c r="P1004" s="295"/>
      <c r="Q1004" s="295"/>
      <c r="R1004" s="295"/>
      <c r="S1004" s="295"/>
      <c r="T1004" s="295"/>
      <c r="U1004" s="295"/>
      <c r="V1004" s="295"/>
      <c r="W1004" s="295"/>
      <c r="X1004" s="295"/>
      <c r="Y1004" s="411">
        <f>Y1003</f>
        <v>0</v>
      </c>
      <c r="Z1004" s="411">
        <f t="shared" ref="Z1004:AK1004" si="3044">Z1003</f>
        <v>0</v>
      </c>
      <c r="AA1004" s="411">
        <f t="shared" si="3044"/>
        <v>0</v>
      </c>
      <c r="AB1004" s="411">
        <f t="shared" si="3044"/>
        <v>0</v>
      </c>
      <c r="AC1004" s="411">
        <f t="shared" si="3044"/>
        <v>0</v>
      </c>
      <c r="AD1004" s="411">
        <f t="shared" si="3044"/>
        <v>0</v>
      </c>
      <c r="AE1004" s="411">
        <f t="shared" si="3044"/>
        <v>0</v>
      </c>
      <c r="AF1004" s="411">
        <f t="shared" si="3044"/>
        <v>0</v>
      </c>
      <c r="AG1004" s="411">
        <f t="shared" si="3044"/>
        <v>0</v>
      </c>
      <c r="AH1004" s="411">
        <f t="shared" si="3044"/>
        <v>0</v>
      </c>
      <c r="AI1004" s="411">
        <f t="shared" si="3044"/>
        <v>0</v>
      </c>
      <c r="AJ1004" s="411">
        <f t="shared" si="3044"/>
        <v>0</v>
      </c>
      <c r="AK1004" s="411">
        <f t="shared" si="3044"/>
        <v>0</v>
      </c>
      <c r="AL1004" s="411">
        <f>AL1003</f>
        <v>0</v>
      </c>
      <c r="AM1004" s="297"/>
    </row>
    <row r="1005" spans="1:40" s="283" customFormat="1" hidden="1" outlineLevel="1">
      <c r="A1005" s="532"/>
      <c r="B1005" s="324"/>
      <c r="C1005" s="291"/>
      <c r="D1005" s="291"/>
      <c r="E1005" s="291"/>
      <c r="F1005" s="291"/>
      <c r="G1005" s="291"/>
      <c r="H1005" s="291"/>
      <c r="I1005" s="291"/>
      <c r="J1005" s="291"/>
      <c r="K1005" s="291"/>
      <c r="L1005" s="291"/>
      <c r="M1005" s="291"/>
      <c r="N1005" s="291"/>
      <c r="O1005" s="291"/>
      <c r="P1005" s="291"/>
      <c r="Q1005" s="291"/>
      <c r="R1005" s="291"/>
      <c r="S1005" s="291"/>
      <c r="T1005" s="291"/>
      <c r="U1005" s="291"/>
      <c r="V1005" s="291"/>
      <c r="W1005" s="291"/>
      <c r="X1005" s="291"/>
      <c r="Y1005" s="412"/>
      <c r="Z1005" s="412"/>
      <c r="AA1005" s="412"/>
      <c r="AB1005" s="412"/>
      <c r="AC1005" s="412"/>
      <c r="AD1005" s="412"/>
      <c r="AE1005" s="416"/>
      <c r="AF1005" s="416"/>
      <c r="AG1005" s="416"/>
      <c r="AH1005" s="416"/>
      <c r="AI1005" s="416"/>
      <c r="AJ1005" s="416"/>
      <c r="AK1005" s="416"/>
      <c r="AL1005" s="416"/>
      <c r="AM1005" s="313"/>
    </row>
    <row r="1006" spans="1:40" ht="15.75" hidden="1" outlineLevel="1">
      <c r="A1006" s="532"/>
      <c r="B1006" s="519" t="s">
        <v>496</v>
      </c>
      <c r="C1006" s="320"/>
      <c r="D1006" s="290"/>
      <c r="E1006" s="289"/>
      <c r="F1006" s="289"/>
      <c r="G1006" s="289"/>
      <c r="H1006" s="289"/>
      <c r="I1006" s="289"/>
      <c r="J1006" s="289"/>
      <c r="K1006" s="289"/>
      <c r="L1006" s="289"/>
      <c r="M1006" s="289"/>
      <c r="N1006" s="290"/>
      <c r="O1006" s="289"/>
      <c r="P1006" s="289"/>
      <c r="Q1006" s="289"/>
      <c r="R1006" s="289"/>
      <c r="S1006" s="289"/>
      <c r="T1006" s="289"/>
      <c r="U1006" s="289"/>
      <c r="V1006" s="289"/>
      <c r="W1006" s="289"/>
      <c r="X1006" s="289"/>
      <c r="Y1006" s="414"/>
      <c r="Z1006" s="414"/>
      <c r="AA1006" s="414"/>
      <c r="AB1006" s="414"/>
      <c r="AC1006" s="414"/>
      <c r="AD1006" s="414"/>
      <c r="AE1006" s="414"/>
      <c r="AF1006" s="414"/>
      <c r="AG1006" s="414"/>
      <c r="AH1006" s="414"/>
      <c r="AI1006" s="414"/>
      <c r="AJ1006" s="414"/>
      <c r="AK1006" s="414"/>
      <c r="AL1006" s="414"/>
      <c r="AM1006" s="292"/>
    </row>
    <row r="1007" spans="1:40" hidden="1" outlineLevel="1">
      <c r="A1007" s="532">
        <v>17</v>
      </c>
      <c r="B1007" s="428" t="s">
        <v>112</v>
      </c>
      <c r="C1007" s="291" t="s">
        <v>25</v>
      </c>
      <c r="D1007" s="295"/>
      <c r="E1007" s="295"/>
      <c r="F1007" s="295"/>
      <c r="G1007" s="295"/>
      <c r="H1007" s="295"/>
      <c r="I1007" s="295"/>
      <c r="J1007" s="295"/>
      <c r="K1007" s="295"/>
      <c r="L1007" s="295"/>
      <c r="M1007" s="295"/>
      <c r="N1007" s="295">
        <v>12</v>
      </c>
      <c r="O1007" s="295"/>
      <c r="P1007" s="295"/>
      <c r="Q1007" s="295"/>
      <c r="R1007" s="295"/>
      <c r="S1007" s="295"/>
      <c r="T1007" s="295"/>
      <c r="U1007" s="295"/>
      <c r="V1007" s="295"/>
      <c r="W1007" s="295"/>
      <c r="X1007" s="295"/>
      <c r="Y1007" s="426"/>
      <c r="Z1007" s="410"/>
      <c r="AA1007" s="410"/>
      <c r="AB1007" s="410"/>
      <c r="AC1007" s="410"/>
      <c r="AD1007" s="410"/>
      <c r="AE1007" s="410"/>
      <c r="AF1007" s="415"/>
      <c r="AG1007" s="415"/>
      <c r="AH1007" s="415"/>
      <c r="AI1007" s="415"/>
      <c r="AJ1007" s="415"/>
      <c r="AK1007" s="415"/>
      <c r="AL1007" s="415"/>
      <c r="AM1007" s="296">
        <f>SUM(Y1007:AL1007)</f>
        <v>0</v>
      </c>
    </row>
    <row r="1008" spans="1:40" hidden="1" outlineLevel="1">
      <c r="A1008" s="532"/>
      <c r="B1008" s="294" t="s">
        <v>342</v>
      </c>
      <c r="C1008" s="291" t="s">
        <v>163</v>
      </c>
      <c r="D1008" s="295"/>
      <c r="E1008" s="295"/>
      <c r="F1008" s="295"/>
      <c r="G1008" s="295"/>
      <c r="H1008" s="295"/>
      <c r="I1008" s="295"/>
      <c r="J1008" s="295"/>
      <c r="K1008" s="295"/>
      <c r="L1008" s="295"/>
      <c r="M1008" s="295"/>
      <c r="N1008" s="295">
        <f>N1007</f>
        <v>12</v>
      </c>
      <c r="O1008" s="295"/>
      <c r="P1008" s="295"/>
      <c r="Q1008" s="295"/>
      <c r="R1008" s="295"/>
      <c r="S1008" s="295"/>
      <c r="T1008" s="295"/>
      <c r="U1008" s="295"/>
      <c r="V1008" s="295"/>
      <c r="W1008" s="295"/>
      <c r="X1008" s="295"/>
      <c r="Y1008" s="411">
        <f>Y1007</f>
        <v>0</v>
      </c>
      <c r="Z1008" s="411">
        <f t="shared" ref="Z1008:AL1008" si="3045">Z1007</f>
        <v>0</v>
      </c>
      <c r="AA1008" s="411">
        <f t="shared" si="3045"/>
        <v>0</v>
      </c>
      <c r="AB1008" s="411">
        <f t="shared" si="3045"/>
        <v>0</v>
      </c>
      <c r="AC1008" s="411">
        <f t="shared" si="3045"/>
        <v>0</v>
      </c>
      <c r="AD1008" s="411">
        <f t="shared" si="3045"/>
        <v>0</v>
      </c>
      <c r="AE1008" s="411">
        <f t="shared" si="3045"/>
        <v>0</v>
      </c>
      <c r="AF1008" s="411">
        <f t="shared" si="3045"/>
        <v>0</v>
      </c>
      <c r="AG1008" s="411">
        <f t="shared" si="3045"/>
        <v>0</v>
      </c>
      <c r="AH1008" s="411">
        <f t="shared" si="3045"/>
        <v>0</v>
      </c>
      <c r="AI1008" s="411">
        <f t="shared" si="3045"/>
        <v>0</v>
      </c>
      <c r="AJ1008" s="411">
        <f t="shared" si="3045"/>
        <v>0</v>
      </c>
      <c r="AK1008" s="411">
        <f t="shared" si="3045"/>
        <v>0</v>
      </c>
      <c r="AL1008" s="411">
        <f t="shared" si="3045"/>
        <v>0</v>
      </c>
      <c r="AM1008" s="306"/>
    </row>
    <row r="1009" spans="1:39" hidden="1" outlineLevel="1">
      <c r="A1009" s="532"/>
      <c r="B1009" s="294"/>
      <c r="C1009" s="291"/>
      <c r="D1009" s="291"/>
      <c r="E1009" s="291"/>
      <c r="F1009" s="291"/>
      <c r="G1009" s="291"/>
      <c r="H1009" s="291"/>
      <c r="I1009" s="291"/>
      <c r="J1009" s="291"/>
      <c r="K1009" s="291"/>
      <c r="L1009" s="291"/>
      <c r="M1009" s="291"/>
      <c r="N1009" s="291"/>
      <c r="O1009" s="291"/>
      <c r="P1009" s="291"/>
      <c r="Q1009" s="291"/>
      <c r="R1009" s="291"/>
      <c r="S1009" s="291"/>
      <c r="T1009" s="291"/>
      <c r="U1009" s="291"/>
      <c r="V1009" s="291"/>
      <c r="W1009" s="291"/>
      <c r="X1009" s="291"/>
      <c r="Y1009" s="422"/>
      <c r="Z1009" s="425"/>
      <c r="AA1009" s="425"/>
      <c r="AB1009" s="425"/>
      <c r="AC1009" s="425"/>
      <c r="AD1009" s="425"/>
      <c r="AE1009" s="425"/>
      <c r="AF1009" s="425"/>
      <c r="AG1009" s="425"/>
      <c r="AH1009" s="425"/>
      <c r="AI1009" s="425"/>
      <c r="AJ1009" s="425"/>
      <c r="AK1009" s="425"/>
      <c r="AL1009" s="425"/>
      <c r="AM1009" s="306"/>
    </row>
    <row r="1010" spans="1:39" hidden="1" outlineLevel="1">
      <c r="A1010" s="532">
        <v>18</v>
      </c>
      <c r="B1010" s="428" t="s">
        <v>109</v>
      </c>
      <c r="C1010" s="291" t="s">
        <v>25</v>
      </c>
      <c r="D1010" s="295"/>
      <c r="E1010" s="295"/>
      <c r="F1010" s="295"/>
      <c r="G1010" s="295"/>
      <c r="H1010" s="295"/>
      <c r="I1010" s="295"/>
      <c r="J1010" s="295"/>
      <c r="K1010" s="295"/>
      <c r="L1010" s="295"/>
      <c r="M1010" s="295"/>
      <c r="N1010" s="295">
        <v>12</v>
      </c>
      <c r="O1010" s="295"/>
      <c r="P1010" s="295"/>
      <c r="Q1010" s="295"/>
      <c r="R1010" s="295"/>
      <c r="S1010" s="295"/>
      <c r="T1010" s="295"/>
      <c r="U1010" s="295"/>
      <c r="V1010" s="295"/>
      <c r="W1010" s="295"/>
      <c r="X1010" s="295"/>
      <c r="Y1010" s="426"/>
      <c r="Z1010" s="410"/>
      <c r="AA1010" s="410"/>
      <c r="AB1010" s="410"/>
      <c r="AC1010" s="410"/>
      <c r="AD1010" s="410"/>
      <c r="AE1010" s="410"/>
      <c r="AF1010" s="415"/>
      <c r="AG1010" s="415"/>
      <c r="AH1010" s="415"/>
      <c r="AI1010" s="415"/>
      <c r="AJ1010" s="415"/>
      <c r="AK1010" s="415"/>
      <c r="AL1010" s="415"/>
      <c r="AM1010" s="296">
        <f>SUM(Y1010:AL1010)</f>
        <v>0</v>
      </c>
    </row>
    <row r="1011" spans="1:39" hidden="1" outlineLevel="1">
      <c r="A1011" s="532"/>
      <c r="B1011" s="294" t="s">
        <v>342</v>
      </c>
      <c r="C1011" s="291" t="s">
        <v>163</v>
      </c>
      <c r="D1011" s="295"/>
      <c r="E1011" s="295"/>
      <c r="F1011" s="295"/>
      <c r="G1011" s="295"/>
      <c r="H1011" s="295"/>
      <c r="I1011" s="295"/>
      <c r="J1011" s="295"/>
      <c r="K1011" s="295"/>
      <c r="L1011" s="295"/>
      <c r="M1011" s="295"/>
      <c r="N1011" s="295">
        <f>N1010</f>
        <v>12</v>
      </c>
      <c r="O1011" s="295"/>
      <c r="P1011" s="295"/>
      <c r="Q1011" s="295"/>
      <c r="R1011" s="295"/>
      <c r="S1011" s="295"/>
      <c r="T1011" s="295"/>
      <c r="U1011" s="295"/>
      <c r="V1011" s="295"/>
      <c r="W1011" s="295"/>
      <c r="X1011" s="295"/>
      <c r="Y1011" s="411">
        <f>Y1010</f>
        <v>0</v>
      </c>
      <c r="Z1011" s="411">
        <f t="shared" ref="Z1011:AL1011" si="3046">Z1010</f>
        <v>0</v>
      </c>
      <c r="AA1011" s="411">
        <f t="shared" si="3046"/>
        <v>0</v>
      </c>
      <c r="AB1011" s="411">
        <f t="shared" si="3046"/>
        <v>0</v>
      </c>
      <c r="AC1011" s="411">
        <f t="shared" si="3046"/>
        <v>0</v>
      </c>
      <c r="AD1011" s="411">
        <f t="shared" si="3046"/>
        <v>0</v>
      </c>
      <c r="AE1011" s="411">
        <f t="shared" si="3046"/>
        <v>0</v>
      </c>
      <c r="AF1011" s="411">
        <f t="shared" si="3046"/>
        <v>0</v>
      </c>
      <c r="AG1011" s="411">
        <f t="shared" si="3046"/>
        <v>0</v>
      </c>
      <c r="AH1011" s="411">
        <f t="shared" si="3046"/>
        <v>0</v>
      </c>
      <c r="AI1011" s="411">
        <f t="shared" si="3046"/>
        <v>0</v>
      </c>
      <c r="AJ1011" s="411">
        <f t="shared" si="3046"/>
        <v>0</v>
      </c>
      <c r="AK1011" s="411">
        <f t="shared" si="3046"/>
        <v>0</v>
      </c>
      <c r="AL1011" s="411">
        <f t="shared" si="3046"/>
        <v>0</v>
      </c>
      <c r="AM1011" s="306"/>
    </row>
    <row r="1012" spans="1:39" hidden="1" outlineLevel="1">
      <c r="A1012" s="532"/>
      <c r="B1012" s="322"/>
      <c r="C1012" s="291"/>
      <c r="D1012" s="291"/>
      <c r="E1012" s="291"/>
      <c r="F1012" s="291"/>
      <c r="G1012" s="291"/>
      <c r="H1012" s="291"/>
      <c r="I1012" s="291"/>
      <c r="J1012" s="291"/>
      <c r="K1012" s="291"/>
      <c r="L1012" s="291"/>
      <c r="M1012" s="291"/>
      <c r="N1012" s="291"/>
      <c r="O1012" s="291"/>
      <c r="P1012" s="291"/>
      <c r="Q1012" s="291"/>
      <c r="R1012" s="291"/>
      <c r="S1012" s="291"/>
      <c r="T1012" s="291"/>
      <c r="U1012" s="291"/>
      <c r="V1012" s="291"/>
      <c r="W1012" s="291"/>
      <c r="X1012" s="291"/>
      <c r="Y1012" s="423"/>
      <c r="Z1012" s="424"/>
      <c r="AA1012" s="424"/>
      <c r="AB1012" s="424"/>
      <c r="AC1012" s="424"/>
      <c r="AD1012" s="424"/>
      <c r="AE1012" s="424"/>
      <c r="AF1012" s="424"/>
      <c r="AG1012" s="424"/>
      <c r="AH1012" s="424"/>
      <c r="AI1012" s="424"/>
      <c r="AJ1012" s="424"/>
      <c r="AK1012" s="424"/>
      <c r="AL1012" s="424"/>
      <c r="AM1012" s="297"/>
    </row>
    <row r="1013" spans="1:39" hidden="1" outlineLevel="1">
      <c r="A1013" s="532">
        <v>19</v>
      </c>
      <c r="B1013" s="428" t="s">
        <v>111</v>
      </c>
      <c r="C1013" s="291" t="s">
        <v>25</v>
      </c>
      <c r="D1013" s="295"/>
      <c r="E1013" s="295"/>
      <c r="F1013" s="295"/>
      <c r="G1013" s="295"/>
      <c r="H1013" s="295"/>
      <c r="I1013" s="295"/>
      <c r="J1013" s="295"/>
      <c r="K1013" s="295"/>
      <c r="L1013" s="295"/>
      <c r="M1013" s="295"/>
      <c r="N1013" s="295">
        <v>12</v>
      </c>
      <c r="O1013" s="295"/>
      <c r="P1013" s="295"/>
      <c r="Q1013" s="295"/>
      <c r="R1013" s="295"/>
      <c r="S1013" s="295"/>
      <c r="T1013" s="295"/>
      <c r="U1013" s="295"/>
      <c r="V1013" s="295"/>
      <c r="W1013" s="295"/>
      <c r="X1013" s="295"/>
      <c r="Y1013" s="426"/>
      <c r="Z1013" s="410"/>
      <c r="AA1013" s="410"/>
      <c r="AB1013" s="410"/>
      <c r="AC1013" s="410"/>
      <c r="AD1013" s="410"/>
      <c r="AE1013" s="410"/>
      <c r="AF1013" s="415"/>
      <c r="AG1013" s="415"/>
      <c r="AH1013" s="415"/>
      <c r="AI1013" s="415"/>
      <c r="AJ1013" s="415"/>
      <c r="AK1013" s="415"/>
      <c r="AL1013" s="415"/>
      <c r="AM1013" s="296">
        <f>SUM(Y1013:AL1013)</f>
        <v>0</v>
      </c>
    </row>
    <row r="1014" spans="1:39" hidden="1" outlineLevel="1">
      <c r="A1014" s="532"/>
      <c r="B1014" s="294" t="s">
        <v>342</v>
      </c>
      <c r="C1014" s="291" t="s">
        <v>163</v>
      </c>
      <c r="D1014" s="295"/>
      <c r="E1014" s="295"/>
      <c r="F1014" s="295"/>
      <c r="G1014" s="295"/>
      <c r="H1014" s="295"/>
      <c r="I1014" s="295"/>
      <c r="J1014" s="295"/>
      <c r="K1014" s="295"/>
      <c r="L1014" s="295"/>
      <c r="M1014" s="295"/>
      <c r="N1014" s="295">
        <f>N1013</f>
        <v>12</v>
      </c>
      <c r="O1014" s="295"/>
      <c r="P1014" s="295"/>
      <c r="Q1014" s="295"/>
      <c r="R1014" s="295"/>
      <c r="S1014" s="295"/>
      <c r="T1014" s="295"/>
      <c r="U1014" s="295"/>
      <c r="V1014" s="295"/>
      <c r="W1014" s="295"/>
      <c r="X1014" s="295"/>
      <c r="Y1014" s="411">
        <f>Y1013</f>
        <v>0</v>
      </c>
      <c r="Z1014" s="411">
        <f t="shared" ref="Z1014:AL1014" si="3047">Z1013</f>
        <v>0</v>
      </c>
      <c r="AA1014" s="411">
        <f t="shared" si="3047"/>
        <v>0</v>
      </c>
      <c r="AB1014" s="411">
        <f t="shared" si="3047"/>
        <v>0</v>
      </c>
      <c r="AC1014" s="411">
        <f t="shared" si="3047"/>
        <v>0</v>
      </c>
      <c r="AD1014" s="411">
        <f t="shared" si="3047"/>
        <v>0</v>
      </c>
      <c r="AE1014" s="411">
        <f t="shared" si="3047"/>
        <v>0</v>
      </c>
      <c r="AF1014" s="411">
        <f t="shared" si="3047"/>
        <v>0</v>
      </c>
      <c r="AG1014" s="411">
        <f t="shared" si="3047"/>
        <v>0</v>
      </c>
      <c r="AH1014" s="411">
        <f t="shared" si="3047"/>
        <v>0</v>
      </c>
      <c r="AI1014" s="411">
        <f t="shared" si="3047"/>
        <v>0</v>
      </c>
      <c r="AJ1014" s="411">
        <f t="shared" si="3047"/>
        <v>0</v>
      </c>
      <c r="AK1014" s="411">
        <f t="shared" si="3047"/>
        <v>0</v>
      </c>
      <c r="AL1014" s="411">
        <f t="shared" si="3047"/>
        <v>0</v>
      </c>
      <c r="AM1014" s="297"/>
    </row>
    <row r="1015" spans="1:39" hidden="1" outlineLevel="1">
      <c r="A1015" s="532"/>
      <c r="B1015" s="322"/>
      <c r="C1015" s="291"/>
      <c r="D1015" s="291"/>
      <c r="E1015" s="291"/>
      <c r="F1015" s="291"/>
      <c r="G1015" s="291"/>
      <c r="H1015" s="291"/>
      <c r="I1015" s="291"/>
      <c r="J1015" s="291"/>
      <c r="K1015" s="291"/>
      <c r="L1015" s="291"/>
      <c r="M1015" s="291"/>
      <c r="N1015" s="291"/>
      <c r="O1015" s="291"/>
      <c r="P1015" s="291"/>
      <c r="Q1015" s="291"/>
      <c r="R1015" s="291"/>
      <c r="S1015" s="291"/>
      <c r="T1015" s="291"/>
      <c r="U1015" s="291"/>
      <c r="V1015" s="291"/>
      <c r="W1015" s="291"/>
      <c r="X1015" s="291"/>
      <c r="Y1015" s="412"/>
      <c r="Z1015" s="412"/>
      <c r="AA1015" s="412"/>
      <c r="AB1015" s="412"/>
      <c r="AC1015" s="412"/>
      <c r="AD1015" s="412"/>
      <c r="AE1015" s="412"/>
      <c r="AF1015" s="412"/>
      <c r="AG1015" s="412"/>
      <c r="AH1015" s="412"/>
      <c r="AI1015" s="412"/>
      <c r="AJ1015" s="412"/>
      <c r="AK1015" s="412"/>
      <c r="AL1015" s="412"/>
      <c r="AM1015" s="306"/>
    </row>
    <row r="1016" spans="1:39" hidden="1" outlineLevel="1">
      <c r="A1016" s="532">
        <v>20</v>
      </c>
      <c r="B1016" s="428" t="s">
        <v>110</v>
      </c>
      <c r="C1016" s="291" t="s">
        <v>25</v>
      </c>
      <c r="D1016" s="295"/>
      <c r="E1016" s="295"/>
      <c r="F1016" s="295"/>
      <c r="G1016" s="295"/>
      <c r="H1016" s="295"/>
      <c r="I1016" s="295"/>
      <c r="J1016" s="295"/>
      <c r="K1016" s="295"/>
      <c r="L1016" s="295"/>
      <c r="M1016" s="295"/>
      <c r="N1016" s="295">
        <v>12</v>
      </c>
      <c r="O1016" s="295"/>
      <c r="P1016" s="295"/>
      <c r="Q1016" s="295"/>
      <c r="R1016" s="295"/>
      <c r="S1016" s="295"/>
      <c r="T1016" s="295"/>
      <c r="U1016" s="295"/>
      <c r="V1016" s="295"/>
      <c r="W1016" s="295"/>
      <c r="X1016" s="295"/>
      <c r="Y1016" s="426"/>
      <c r="Z1016" s="410"/>
      <c r="AA1016" s="410"/>
      <c r="AB1016" s="410"/>
      <c r="AC1016" s="410"/>
      <c r="AD1016" s="410"/>
      <c r="AE1016" s="410"/>
      <c r="AF1016" s="415"/>
      <c r="AG1016" s="415"/>
      <c r="AH1016" s="415"/>
      <c r="AI1016" s="415"/>
      <c r="AJ1016" s="415"/>
      <c r="AK1016" s="415"/>
      <c r="AL1016" s="415"/>
      <c r="AM1016" s="296">
        <f>SUM(Y1016:AL1016)</f>
        <v>0</v>
      </c>
    </row>
    <row r="1017" spans="1:39" hidden="1" outlineLevel="1">
      <c r="A1017" s="532"/>
      <c r="B1017" s="294" t="s">
        <v>342</v>
      </c>
      <c r="C1017" s="291" t="s">
        <v>163</v>
      </c>
      <c r="D1017" s="295"/>
      <c r="E1017" s="295"/>
      <c r="F1017" s="295"/>
      <c r="G1017" s="295"/>
      <c r="H1017" s="295"/>
      <c r="I1017" s="295"/>
      <c r="J1017" s="295"/>
      <c r="K1017" s="295"/>
      <c r="L1017" s="295"/>
      <c r="M1017" s="295"/>
      <c r="N1017" s="295">
        <f>N1016</f>
        <v>12</v>
      </c>
      <c r="O1017" s="295"/>
      <c r="P1017" s="295"/>
      <c r="Q1017" s="295"/>
      <c r="R1017" s="295"/>
      <c r="S1017" s="295"/>
      <c r="T1017" s="295"/>
      <c r="U1017" s="295"/>
      <c r="V1017" s="295"/>
      <c r="W1017" s="295"/>
      <c r="X1017" s="295"/>
      <c r="Y1017" s="411">
        <f t="shared" ref="Y1017:AL1017" si="3048">Y1016</f>
        <v>0</v>
      </c>
      <c r="Z1017" s="411">
        <f t="shared" si="3048"/>
        <v>0</v>
      </c>
      <c r="AA1017" s="411">
        <f t="shared" si="3048"/>
        <v>0</v>
      </c>
      <c r="AB1017" s="411">
        <f t="shared" si="3048"/>
        <v>0</v>
      </c>
      <c r="AC1017" s="411">
        <f t="shared" si="3048"/>
        <v>0</v>
      </c>
      <c r="AD1017" s="411">
        <f t="shared" si="3048"/>
        <v>0</v>
      </c>
      <c r="AE1017" s="411">
        <f t="shared" si="3048"/>
        <v>0</v>
      </c>
      <c r="AF1017" s="411">
        <f t="shared" si="3048"/>
        <v>0</v>
      </c>
      <c r="AG1017" s="411">
        <f t="shared" si="3048"/>
        <v>0</v>
      </c>
      <c r="AH1017" s="411">
        <f t="shared" si="3048"/>
        <v>0</v>
      </c>
      <c r="AI1017" s="411">
        <f t="shared" si="3048"/>
        <v>0</v>
      </c>
      <c r="AJ1017" s="411">
        <f t="shared" si="3048"/>
        <v>0</v>
      </c>
      <c r="AK1017" s="411">
        <f t="shared" si="3048"/>
        <v>0</v>
      </c>
      <c r="AL1017" s="411">
        <f t="shared" si="3048"/>
        <v>0</v>
      </c>
      <c r="AM1017" s="306"/>
    </row>
    <row r="1018" spans="1:39" ht="15.75" hidden="1" outlineLevel="1">
      <c r="A1018" s="532"/>
      <c r="B1018" s="323"/>
      <c r="C1018" s="300"/>
      <c r="D1018" s="291"/>
      <c r="E1018" s="291"/>
      <c r="F1018" s="291"/>
      <c r="G1018" s="291"/>
      <c r="H1018" s="291"/>
      <c r="I1018" s="291"/>
      <c r="J1018" s="291"/>
      <c r="K1018" s="291"/>
      <c r="L1018" s="291"/>
      <c r="M1018" s="291"/>
      <c r="N1018" s="300"/>
      <c r="O1018" s="291"/>
      <c r="P1018" s="291"/>
      <c r="Q1018" s="291"/>
      <c r="R1018" s="291"/>
      <c r="S1018" s="291"/>
      <c r="T1018" s="291"/>
      <c r="U1018" s="291"/>
      <c r="V1018" s="291"/>
      <c r="W1018" s="291"/>
      <c r="X1018" s="291"/>
      <c r="Y1018" s="412"/>
      <c r="Z1018" s="412"/>
      <c r="AA1018" s="412"/>
      <c r="AB1018" s="412"/>
      <c r="AC1018" s="412"/>
      <c r="AD1018" s="412"/>
      <c r="AE1018" s="412"/>
      <c r="AF1018" s="412"/>
      <c r="AG1018" s="412"/>
      <c r="AH1018" s="412"/>
      <c r="AI1018" s="412"/>
      <c r="AJ1018" s="412"/>
      <c r="AK1018" s="412"/>
      <c r="AL1018" s="412"/>
      <c r="AM1018" s="306"/>
    </row>
    <row r="1019" spans="1:39" ht="15.75" hidden="1" outlineLevel="1">
      <c r="A1019" s="532"/>
      <c r="B1019" s="518" t="s">
        <v>503</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75" hidden="1" outlineLevel="1">
      <c r="A1020" s="532"/>
      <c r="B1020" s="504" t="s">
        <v>499</v>
      </c>
      <c r="C1020" s="291"/>
      <c r="D1020" s="291"/>
      <c r="E1020" s="291"/>
      <c r="F1020" s="291"/>
      <c r="G1020" s="291"/>
      <c r="H1020" s="291"/>
      <c r="I1020" s="291"/>
      <c r="J1020" s="291"/>
      <c r="K1020" s="291"/>
      <c r="L1020" s="291"/>
      <c r="M1020" s="291"/>
      <c r="N1020" s="291"/>
      <c r="O1020" s="291"/>
      <c r="P1020" s="291"/>
      <c r="Q1020" s="291"/>
      <c r="R1020" s="291"/>
      <c r="S1020" s="291"/>
      <c r="T1020" s="291"/>
      <c r="U1020" s="291"/>
      <c r="V1020" s="291"/>
      <c r="W1020" s="291"/>
      <c r="X1020" s="291"/>
      <c r="Y1020" s="422"/>
      <c r="Z1020" s="425"/>
      <c r="AA1020" s="425"/>
      <c r="AB1020" s="425"/>
      <c r="AC1020" s="425"/>
      <c r="AD1020" s="425"/>
      <c r="AE1020" s="425"/>
      <c r="AF1020" s="425"/>
      <c r="AG1020" s="425"/>
      <c r="AH1020" s="425"/>
      <c r="AI1020" s="425"/>
      <c r="AJ1020" s="425"/>
      <c r="AK1020" s="425"/>
      <c r="AL1020" s="425"/>
      <c r="AM1020" s="306"/>
    </row>
    <row r="1021" spans="1:39" ht="15" hidden="1" customHeight="1" outlineLevel="1">
      <c r="A1021" s="532">
        <v>21</v>
      </c>
      <c r="B1021" s="428" t="s">
        <v>113</v>
      </c>
      <c r="C1021" s="291" t="s">
        <v>25</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0"/>
      <c r="Z1021" s="410"/>
      <c r="AA1021" s="410"/>
      <c r="AB1021" s="410"/>
      <c r="AC1021" s="410"/>
      <c r="AD1021" s="410"/>
      <c r="AE1021" s="410"/>
      <c r="AF1021" s="410"/>
      <c r="AG1021" s="410"/>
      <c r="AH1021" s="410"/>
      <c r="AI1021" s="410"/>
      <c r="AJ1021" s="410"/>
      <c r="AK1021" s="410"/>
      <c r="AL1021" s="410"/>
      <c r="AM1021" s="296">
        <f>SUM(Y1021:AL1021)</f>
        <v>0</v>
      </c>
    </row>
    <row r="1022" spans="1:39" ht="15" hidden="1" customHeight="1" outlineLevel="1">
      <c r="A1022" s="532"/>
      <c r="B1022" s="294" t="s">
        <v>346</v>
      </c>
      <c r="C1022" s="291" t="s">
        <v>163</v>
      </c>
      <c r="D1022" s="295"/>
      <c r="E1022" s="295"/>
      <c r="F1022" s="295"/>
      <c r="G1022" s="295"/>
      <c r="H1022" s="295"/>
      <c r="I1022" s="295"/>
      <c r="J1022" s="295"/>
      <c r="K1022" s="295"/>
      <c r="L1022" s="295"/>
      <c r="M1022" s="295"/>
      <c r="N1022" s="291"/>
      <c r="O1022" s="295"/>
      <c r="P1022" s="295"/>
      <c r="Q1022" s="295"/>
      <c r="R1022" s="295"/>
      <c r="S1022" s="295"/>
      <c r="T1022" s="295"/>
      <c r="U1022" s="295"/>
      <c r="V1022" s="295"/>
      <c r="W1022" s="295"/>
      <c r="X1022" s="295"/>
      <c r="Y1022" s="411">
        <f>Y1021</f>
        <v>0</v>
      </c>
      <c r="Z1022" s="411">
        <f t="shared" ref="Z1022" si="3049">Z1021</f>
        <v>0</v>
      </c>
      <c r="AA1022" s="411">
        <f t="shared" ref="AA1022" si="3050">AA1021</f>
        <v>0</v>
      </c>
      <c r="AB1022" s="411">
        <f t="shared" ref="AB1022" si="3051">AB1021</f>
        <v>0</v>
      </c>
      <c r="AC1022" s="411">
        <f t="shared" ref="AC1022" si="3052">AC1021</f>
        <v>0</v>
      </c>
      <c r="AD1022" s="411">
        <f t="shared" ref="AD1022" si="3053">AD1021</f>
        <v>0</v>
      </c>
      <c r="AE1022" s="411">
        <f t="shared" ref="AE1022" si="3054">AE1021</f>
        <v>0</v>
      </c>
      <c r="AF1022" s="411">
        <f t="shared" ref="AF1022" si="3055">AF1021</f>
        <v>0</v>
      </c>
      <c r="AG1022" s="411">
        <f t="shared" ref="AG1022" si="3056">AG1021</f>
        <v>0</v>
      </c>
      <c r="AH1022" s="411">
        <f t="shared" ref="AH1022" si="3057">AH1021</f>
        <v>0</v>
      </c>
      <c r="AI1022" s="411">
        <f t="shared" ref="AI1022" si="3058">AI1021</f>
        <v>0</v>
      </c>
      <c r="AJ1022" s="411">
        <f t="shared" ref="AJ1022" si="3059">AJ1021</f>
        <v>0</v>
      </c>
      <c r="AK1022" s="411">
        <f t="shared" ref="AK1022" si="3060">AK1021</f>
        <v>0</v>
      </c>
      <c r="AL1022" s="411">
        <f t="shared" ref="AL1022" si="3061">AL1021</f>
        <v>0</v>
      </c>
      <c r="AM1022" s="306"/>
    </row>
    <row r="1023" spans="1:39" ht="15" hidden="1" customHeight="1" outlineLevel="1">
      <c r="A1023" s="532"/>
      <c r="B1023" s="294"/>
      <c r="C1023" s="291"/>
      <c r="D1023" s="291"/>
      <c r="E1023" s="291"/>
      <c r="F1023" s="291"/>
      <c r="G1023" s="291"/>
      <c r="H1023" s="291"/>
      <c r="I1023" s="291"/>
      <c r="J1023" s="291"/>
      <c r="K1023" s="291"/>
      <c r="L1023" s="291"/>
      <c r="M1023" s="291"/>
      <c r="N1023" s="291"/>
      <c r="O1023" s="291"/>
      <c r="P1023" s="291"/>
      <c r="Q1023" s="291"/>
      <c r="R1023" s="291"/>
      <c r="S1023" s="291"/>
      <c r="T1023" s="291"/>
      <c r="U1023" s="291"/>
      <c r="V1023" s="291"/>
      <c r="W1023" s="291"/>
      <c r="X1023" s="291"/>
      <c r="Y1023" s="422"/>
      <c r="Z1023" s="425"/>
      <c r="AA1023" s="425"/>
      <c r="AB1023" s="425"/>
      <c r="AC1023" s="425"/>
      <c r="AD1023" s="425"/>
      <c r="AE1023" s="425"/>
      <c r="AF1023" s="425"/>
      <c r="AG1023" s="425"/>
      <c r="AH1023" s="425"/>
      <c r="AI1023" s="425"/>
      <c r="AJ1023" s="425"/>
      <c r="AK1023" s="425"/>
      <c r="AL1023" s="425"/>
      <c r="AM1023" s="306"/>
    </row>
    <row r="1024" spans="1:39" ht="15" hidden="1" customHeight="1" outlineLevel="1">
      <c r="A1024" s="532">
        <v>22</v>
      </c>
      <c r="B1024" s="428" t="s">
        <v>114</v>
      </c>
      <c r="C1024" s="291" t="s">
        <v>25</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0"/>
      <c r="Z1024" s="410"/>
      <c r="AA1024" s="410"/>
      <c r="AB1024" s="410"/>
      <c r="AC1024" s="410"/>
      <c r="AD1024" s="410"/>
      <c r="AE1024" s="410"/>
      <c r="AF1024" s="410"/>
      <c r="AG1024" s="410"/>
      <c r="AH1024" s="410"/>
      <c r="AI1024" s="410"/>
      <c r="AJ1024" s="410"/>
      <c r="AK1024" s="410"/>
      <c r="AL1024" s="410"/>
      <c r="AM1024" s="296">
        <f>SUM(Y1024:AL1024)</f>
        <v>0</v>
      </c>
    </row>
    <row r="1025" spans="1:39" ht="15" hidden="1" customHeight="1" outlineLevel="1">
      <c r="A1025" s="532"/>
      <c r="B1025" s="294" t="s">
        <v>346</v>
      </c>
      <c r="C1025" s="291" t="s">
        <v>163</v>
      </c>
      <c r="D1025" s="295"/>
      <c r="E1025" s="295"/>
      <c r="F1025" s="295"/>
      <c r="G1025" s="295"/>
      <c r="H1025" s="295"/>
      <c r="I1025" s="295"/>
      <c r="J1025" s="295"/>
      <c r="K1025" s="295"/>
      <c r="L1025" s="295"/>
      <c r="M1025" s="295"/>
      <c r="N1025" s="291"/>
      <c r="O1025" s="295"/>
      <c r="P1025" s="295"/>
      <c r="Q1025" s="295"/>
      <c r="R1025" s="295"/>
      <c r="S1025" s="295"/>
      <c r="T1025" s="295"/>
      <c r="U1025" s="295"/>
      <c r="V1025" s="295"/>
      <c r="W1025" s="295"/>
      <c r="X1025" s="295"/>
      <c r="Y1025" s="411">
        <f>Y1024</f>
        <v>0</v>
      </c>
      <c r="Z1025" s="411">
        <f t="shared" ref="Z1025" si="3062">Z1024</f>
        <v>0</v>
      </c>
      <c r="AA1025" s="411">
        <f t="shared" ref="AA1025" si="3063">AA1024</f>
        <v>0</v>
      </c>
      <c r="AB1025" s="411">
        <f t="shared" ref="AB1025" si="3064">AB1024</f>
        <v>0</v>
      </c>
      <c r="AC1025" s="411">
        <f t="shared" ref="AC1025" si="3065">AC1024</f>
        <v>0</v>
      </c>
      <c r="AD1025" s="411">
        <f t="shared" ref="AD1025" si="3066">AD1024</f>
        <v>0</v>
      </c>
      <c r="AE1025" s="411">
        <f t="shared" ref="AE1025" si="3067">AE1024</f>
        <v>0</v>
      </c>
      <c r="AF1025" s="411">
        <f t="shared" ref="AF1025" si="3068">AF1024</f>
        <v>0</v>
      </c>
      <c r="AG1025" s="411">
        <f t="shared" ref="AG1025" si="3069">AG1024</f>
        <v>0</v>
      </c>
      <c r="AH1025" s="411">
        <f t="shared" ref="AH1025" si="3070">AH1024</f>
        <v>0</v>
      </c>
      <c r="AI1025" s="411">
        <f t="shared" ref="AI1025" si="3071">AI1024</f>
        <v>0</v>
      </c>
      <c r="AJ1025" s="411">
        <f t="shared" ref="AJ1025" si="3072">AJ1024</f>
        <v>0</v>
      </c>
      <c r="AK1025" s="411">
        <f t="shared" ref="AK1025" si="3073">AK1024</f>
        <v>0</v>
      </c>
      <c r="AL1025" s="411">
        <f t="shared" ref="AL1025" si="3074">AL1024</f>
        <v>0</v>
      </c>
      <c r="AM1025" s="306"/>
    </row>
    <row r="1026" spans="1:39" ht="15" hidden="1" customHeight="1" outlineLevel="1">
      <c r="A1026" s="532"/>
      <c r="B1026" s="294"/>
      <c r="C1026" s="291"/>
      <c r="D1026" s="291"/>
      <c r="E1026" s="291"/>
      <c r="F1026" s="291"/>
      <c r="G1026" s="291"/>
      <c r="H1026" s="291"/>
      <c r="I1026" s="291"/>
      <c r="J1026" s="291"/>
      <c r="K1026" s="291"/>
      <c r="L1026" s="291"/>
      <c r="M1026" s="291"/>
      <c r="N1026" s="291"/>
      <c r="O1026" s="291"/>
      <c r="P1026" s="291"/>
      <c r="Q1026" s="291"/>
      <c r="R1026" s="291"/>
      <c r="S1026" s="291"/>
      <c r="T1026" s="291"/>
      <c r="U1026" s="291"/>
      <c r="V1026" s="291"/>
      <c r="W1026" s="291"/>
      <c r="X1026" s="291"/>
      <c r="Y1026" s="422"/>
      <c r="Z1026" s="425"/>
      <c r="AA1026" s="425"/>
      <c r="AB1026" s="425"/>
      <c r="AC1026" s="425"/>
      <c r="AD1026" s="425"/>
      <c r="AE1026" s="425"/>
      <c r="AF1026" s="425"/>
      <c r="AG1026" s="425"/>
      <c r="AH1026" s="425"/>
      <c r="AI1026" s="425"/>
      <c r="AJ1026" s="425"/>
      <c r="AK1026" s="425"/>
      <c r="AL1026" s="425"/>
      <c r="AM1026" s="306"/>
    </row>
    <row r="1027" spans="1:39" ht="15" hidden="1" customHeight="1" outlineLevel="1">
      <c r="A1027" s="532">
        <v>23</v>
      </c>
      <c r="B1027" s="428" t="s">
        <v>115</v>
      </c>
      <c r="C1027" s="291" t="s">
        <v>25</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0"/>
      <c r="Z1027" s="410"/>
      <c r="AA1027" s="410"/>
      <c r="AB1027" s="410"/>
      <c r="AC1027" s="410"/>
      <c r="AD1027" s="410"/>
      <c r="AE1027" s="410"/>
      <c r="AF1027" s="410"/>
      <c r="AG1027" s="410"/>
      <c r="AH1027" s="410"/>
      <c r="AI1027" s="410"/>
      <c r="AJ1027" s="410"/>
      <c r="AK1027" s="410"/>
      <c r="AL1027" s="410"/>
      <c r="AM1027" s="296">
        <f>SUM(Y1027:AL1027)</f>
        <v>0</v>
      </c>
    </row>
    <row r="1028" spans="1:39" ht="15" hidden="1" customHeight="1" outlineLevel="1">
      <c r="A1028" s="532"/>
      <c r="B1028" s="294" t="s">
        <v>346</v>
      </c>
      <c r="C1028" s="291" t="s">
        <v>163</v>
      </c>
      <c r="D1028" s="295"/>
      <c r="E1028" s="295"/>
      <c r="F1028" s="295"/>
      <c r="G1028" s="295"/>
      <c r="H1028" s="295"/>
      <c r="I1028" s="295"/>
      <c r="J1028" s="295"/>
      <c r="K1028" s="295"/>
      <c r="L1028" s="295"/>
      <c r="M1028" s="295"/>
      <c r="N1028" s="291"/>
      <c r="O1028" s="295"/>
      <c r="P1028" s="295"/>
      <c r="Q1028" s="295"/>
      <c r="R1028" s="295"/>
      <c r="S1028" s="295"/>
      <c r="T1028" s="295"/>
      <c r="U1028" s="295"/>
      <c r="V1028" s="295"/>
      <c r="W1028" s="295"/>
      <c r="X1028" s="295"/>
      <c r="Y1028" s="411">
        <f>Y1027</f>
        <v>0</v>
      </c>
      <c r="Z1028" s="411">
        <f t="shared" ref="Z1028" si="3075">Z1027</f>
        <v>0</v>
      </c>
      <c r="AA1028" s="411">
        <f t="shared" ref="AA1028" si="3076">AA1027</f>
        <v>0</v>
      </c>
      <c r="AB1028" s="411">
        <f t="shared" ref="AB1028" si="3077">AB1027</f>
        <v>0</v>
      </c>
      <c r="AC1028" s="411">
        <f t="shared" ref="AC1028" si="3078">AC1027</f>
        <v>0</v>
      </c>
      <c r="AD1028" s="411">
        <f t="shared" ref="AD1028" si="3079">AD1027</f>
        <v>0</v>
      </c>
      <c r="AE1028" s="411">
        <f t="shared" ref="AE1028" si="3080">AE1027</f>
        <v>0</v>
      </c>
      <c r="AF1028" s="411">
        <f t="shared" ref="AF1028" si="3081">AF1027</f>
        <v>0</v>
      </c>
      <c r="AG1028" s="411">
        <f t="shared" ref="AG1028" si="3082">AG1027</f>
        <v>0</v>
      </c>
      <c r="AH1028" s="411">
        <f t="shared" ref="AH1028" si="3083">AH1027</f>
        <v>0</v>
      </c>
      <c r="AI1028" s="411">
        <f t="shared" ref="AI1028" si="3084">AI1027</f>
        <v>0</v>
      </c>
      <c r="AJ1028" s="411">
        <f t="shared" ref="AJ1028" si="3085">AJ1027</f>
        <v>0</v>
      </c>
      <c r="AK1028" s="411">
        <f t="shared" ref="AK1028" si="3086">AK1027</f>
        <v>0</v>
      </c>
      <c r="AL1028" s="411">
        <f t="shared" ref="AL1028" si="3087">AL1027</f>
        <v>0</v>
      </c>
      <c r="AM1028" s="306"/>
    </row>
    <row r="1029" spans="1:39" ht="15" hidden="1" customHeight="1" outlineLevel="1">
      <c r="A1029" s="532"/>
      <c r="B1029" s="430"/>
      <c r="C1029" s="291"/>
      <c r="D1029" s="291"/>
      <c r="E1029" s="291"/>
      <c r="F1029" s="291"/>
      <c r="G1029" s="291"/>
      <c r="H1029" s="291"/>
      <c r="I1029" s="291"/>
      <c r="J1029" s="291"/>
      <c r="K1029" s="291"/>
      <c r="L1029" s="291"/>
      <c r="M1029" s="291"/>
      <c r="N1029" s="291"/>
      <c r="O1029" s="291"/>
      <c r="P1029" s="291"/>
      <c r="Q1029" s="291"/>
      <c r="R1029" s="291"/>
      <c r="S1029" s="291"/>
      <c r="T1029" s="291"/>
      <c r="U1029" s="291"/>
      <c r="V1029" s="291"/>
      <c r="W1029" s="291"/>
      <c r="X1029" s="291"/>
      <c r="Y1029" s="422"/>
      <c r="Z1029" s="425"/>
      <c r="AA1029" s="425"/>
      <c r="AB1029" s="425"/>
      <c r="AC1029" s="425"/>
      <c r="AD1029" s="425"/>
      <c r="AE1029" s="425"/>
      <c r="AF1029" s="425"/>
      <c r="AG1029" s="425"/>
      <c r="AH1029" s="425"/>
      <c r="AI1029" s="425"/>
      <c r="AJ1029" s="425"/>
      <c r="AK1029" s="425"/>
      <c r="AL1029" s="425"/>
      <c r="AM1029" s="306"/>
    </row>
    <row r="1030" spans="1:39" ht="15" hidden="1" customHeight="1" outlineLevel="1">
      <c r="A1030" s="532">
        <v>24</v>
      </c>
      <c r="B1030" s="428" t="s">
        <v>116</v>
      </c>
      <c r="C1030" s="291" t="s">
        <v>25</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0"/>
      <c r="Z1030" s="410"/>
      <c r="AA1030" s="410"/>
      <c r="AB1030" s="410"/>
      <c r="AC1030" s="410"/>
      <c r="AD1030" s="410"/>
      <c r="AE1030" s="410"/>
      <c r="AF1030" s="410"/>
      <c r="AG1030" s="410"/>
      <c r="AH1030" s="410"/>
      <c r="AI1030" s="410"/>
      <c r="AJ1030" s="410"/>
      <c r="AK1030" s="410"/>
      <c r="AL1030" s="410"/>
      <c r="AM1030" s="296">
        <f>SUM(Y1030:AL1030)</f>
        <v>0</v>
      </c>
    </row>
    <row r="1031" spans="1:39" ht="15" hidden="1" customHeight="1" outlineLevel="1">
      <c r="A1031" s="532"/>
      <c r="B1031" s="294" t="s">
        <v>346</v>
      </c>
      <c r="C1031" s="291" t="s">
        <v>163</v>
      </c>
      <c r="D1031" s="295"/>
      <c r="E1031" s="295"/>
      <c r="F1031" s="295"/>
      <c r="G1031" s="295"/>
      <c r="H1031" s="295"/>
      <c r="I1031" s="295"/>
      <c r="J1031" s="295"/>
      <c r="K1031" s="295"/>
      <c r="L1031" s="295"/>
      <c r="M1031" s="295"/>
      <c r="N1031" s="291"/>
      <c r="O1031" s="295"/>
      <c r="P1031" s="295"/>
      <c r="Q1031" s="295"/>
      <c r="R1031" s="295"/>
      <c r="S1031" s="295"/>
      <c r="T1031" s="295"/>
      <c r="U1031" s="295"/>
      <c r="V1031" s="295"/>
      <c r="W1031" s="295"/>
      <c r="X1031" s="295"/>
      <c r="Y1031" s="411">
        <f>Y1030</f>
        <v>0</v>
      </c>
      <c r="Z1031" s="411">
        <f t="shared" ref="Z1031" si="3088">Z1030</f>
        <v>0</v>
      </c>
      <c r="AA1031" s="411">
        <f t="shared" ref="AA1031" si="3089">AA1030</f>
        <v>0</v>
      </c>
      <c r="AB1031" s="411">
        <f t="shared" ref="AB1031" si="3090">AB1030</f>
        <v>0</v>
      </c>
      <c r="AC1031" s="411">
        <f t="shared" ref="AC1031" si="3091">AC1030</f>
        <v>0</v>
      </c>
      <c r="AD1031" s="411">
        <f t="shared" ref="AD1031" si="3092">AD1030</f>
        <v>0</v>
      </c>
      <c r="AE1031" s="411">
        <f t="shared" ref="AE1031" si="3093">AE1030</f>
        <v>0</v>
      </c>
      <c r="AF1031" s="411">
        <f t="shared" ref="AF1031" si="3094">AF1030</f>
        <v>0</v>
      </c>
      <c r="AG1031" s="411">
        <f t="shared" ref="AG1031" si="3095">AG1030</f>
        <v>0</v>
      </c>
      <c r="AH1031" s="411">
        <f t="shared" ref="AH1031" si="3096">AH1030</f>
        <v>0</v>
      </c>
      <c r="AI1031" s="411">
        <f t="shared" ref="AI1031" si="3097">AI1030</f>
        <v>0</v>
      </c>
      <c r="AJ1031" s="411">
        <f t="shared" ref="AJ1031" si="3098">AJ1030</f>
        <v>0</v>
      </c>
      <c r="AK1031" s="411">
        <f t="shared" ref="AK1031" si="3099">AK1030</f>
        <v>0</v>
      </c>
      <c r="AL1031" s="411">
        <f t="shared" ref="AL1031" si="3100">AL1030</f>
        <v>0</v>
      </c>
      <c r="AM1031" s="306"/>
    </row>
    <row r="1032" spans="1:39" ht="15" hidden="1" customHeight="1" outlineLevel="1">
      <c r="A1032" s="532"/>
      <c r="B1032" s="294"/>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c r="B1033" s="288" t="s">
        <v>500</v>
      </c>
      <c r="C1033" s="291"/>
      <c r="D1033" s="291"/>
      <c r="E1033" s="291"/>
      <c r="F1033" s="291"/>
      <c r="G1033" s="291"/>
      <c r="H1033" s="291"/>
      <c r="I1033" s="291"/>
      <c r="J1033" s="291"/>
      <c r="K1033" s="291"/>
      <c r="L1033" s="291"/>
      <c r="M1033" s="291"/>
      <c r="N1033" s="291"/>
      <c r="O1033" s="291"/>
      <c r="P1033" s="291"/>
      <c r="Q1033" s="291"/>
      <c r="R1033" s="291"/>
      <c r="S1033" s="291"/>
      <c r="T1033" s="291"/>
      <c r="U1033" s="291"/>
      <c r="V1033" s="291"/>
      <c r="W1033" s="291"/>
      <c r="X1033" s="291"/>
      <c r="Y1033" s="412"/>
      <c r="Z1033" s="425"/>
      <c r="AA1033" s="425"/>
      <c r="AB1033" s="425"/>
      <c r="AC1033" s="425"/>
      <c r="AD1033" s="425"/>
      <c r="AE1033" s="425"/>
      <c r="AF1033" s="425"/>
      <c r="AG1033" s="425"/>
      <c r="AH1033" s="425"/>
      <c r="AI1033" s="425"/>
      <c r="AJ1033" s="425"/>
      <c r="AK1033" s="425"/>
      <c r="AL1033" s="425"/>
      <c r="AM1033" s="306"/>
    </row>
    <row r="1034" spans="1:39" ht="15" hidden="1" customHeight="1" outlineLevel="1">
      <c r="A1034" s="532">
        <v>25</v>
      </c>
      <c r="B1034" s="428" t="s">
        <v>117</v>
      </c>
      <c r="C1034" s="291" t="s">
        <v>25</v>
      </c>
      <c r="D1034" s="295"/>
      <c r="E1034" s="295"/>
      <c r="F1034" s="295"/>
      <c r="G1034" s="295"/>
      <c r="H1034" s="295"/>
      <c r="I1034" s="295"/>
      <c r="J1034" s="295"/>
      <c r="K1034" s="295"/>
      <c r="L1034" s="295"/>
      <c r="M1034" s="295"/>
      <c r="N1034" s="295">
        <v>12</v>
      </c>
      <c r="O1034" s="295"/>
      <c r="P1034" s="295"/>
      <c r="Q1034" s="295"/>
      <c r="R1034" s="295"/>
      <c r="S1034" s="295"/>
      <c r="T1034" s="295"/>
      <c r="U1034" s="295"/>
      <c r="V1034" s="295"/>
      <c r="W1034" s="295"/>
      <c r="X1034" s="295"/>
      <c r="Y1034" s="426"/>
      <c r="Z1034" s="415"/>
      <c r="AA1034" s="415"/>
      <c r="AB1034" s="415"/>
      <c r="AC1034" s="415"/>
      <c r="AD1034" s="415"/>
      <c r="AE1034" s="415"/>
      <c r="AF1034" s="415"/>
      <c r="AG1034" s="415"/>
      <c r="AH1034" s="415"/>
      <c r="AI1034" s="415"/>
      <c r="AJ1034" s="415"/>
      <c r="AK1034" s="415"/>
      <c r="AL1034" s="415"/>
      <c r="AM1034" s="296">
        <f>SUM(Y1034:AL1034)</f>
        <v>0</v>
      </c>
    </row>
    <row r="1035" spans="1:39" ht="15" hidden="1" customHeight="1" outlineLevel="1">
      <c r="A1035" s="532"/>
      <c r="B1035" s="294" t="s">
        <v>346</v>
      </c>
      <c r="C1035" s="291" t="s">
        <v>163</v>
      </c>
      <c r="D1035" s="295"/>
      <c r="E1035" s="295"/>
      <c r="F1035" s="295"/>
      <c r="G1035" s="295"/>
      <c r="H1035" s="295"/>
      <c r="I1035" s="295"/>
      <c r="J1035" s="295"/>
      <c r="K1035" s="295"/>
      <c r="L1035" s="295"/>
      <c r="M1035" s="295"/>
      <c r="N1035" s="295">
        <f>N1034</f>
        <v>12</v>
      </c>
      <c r="O1035" s="295"/>
      <c r="P1035" s="295"/>
      <c r="Q1035" s="295"/>
      <c r="R1035" s="295"/>
      <c r="S1035" s="295"/>
      <c r="T1035" s="295"/>
      <c r="U1035" s="295"/>
      <c r="V1035" s="295"/>
      <c r="W1035" s="295"/>
      <c r="X1035" s="295"/>
      <c r="Y1035" s="411">
        <f>Y1034</f>
        <v>0</v>
      </c>
      <c r="Z1035" s="411">
        <f t="shared" ref="Z1035" si="3101">Z1034</f>
        <v>0</v>
      </c>
      <c r="AA1035" s="411">
        <f t="shared" ref="AA1035" si="3102">AA1034</f>
        <v>0</v>
      </c>
      <c r="AB1035" s="411">
        <f t="shared" ref="AB1035" si="3103">AB1034</f>
        <v>0</v>
      </c>
      <c r="AC1035" s="411">
        <f t="shared" ref="AC1035" si="3104">AC1034</f>
        <v>0</v>
      </c>
      <c r="AD1035" s="411">
        <f t="shared" ref="AD1035" si="3105">AD1034</f>
        <v>0</v>
      </c>
      <c r="AE1035" s="411">
        <f t="shared" ref="AE1035" si="3106">AE1034</f>
        <v>0</v>
      </c>
      <c r="AF1035" s="411">
        <f t="shared" ref="AF1035" si="3107">AF1034</f>
        <v>0</v>
      </c>
      <c r="AG1035" s="411">
        <f t="shared" ref="AG1035" si="3108">AG1034</f>
        <v>0</v>
      </c>
      <c r="AH1035" s="411">
        <f t="shared" ref="AH1035" si="3109">AH1034</f>
        <v>0</v>
      </c>
      <c r="AI1035" s="411">
        <f t="shared" ref="AI1035" si="3110">AI1034</f>
        <v>0</v>
      </c>
      <c r="AJ1035" s="411">
        <f t="shared" ref="AJ1035" si="3111">AJ1034</f>
        <v>0</v>
      </c>
      <c r="AK1035" s="411">
        <f t="shared" ref="AK1035" si="3112">AK1034</f>
        <v>0</v>
      </c>
      <c r="AL1035" s="411">
        <f t="shared" ref="AL1035" si="3113">AL1034</f>
        <v>0</v>
      </c>
      <c r="AM1035" s="306"/>
    </row>
    <row r="1036" spans="1:39" ht="15" hidden="1" customHeight="1" outlineLevel="1">
      <c r="A1036" s="532"/>
      <c r="B1036" s="294"/>
      <c r="C1036" s="291"/>
      <c r="D1036" s="291"/>
      <c r="E1036" s="291"/>
      <c r="F1036" s="291"/>
      <c r="G1036" s="291"/>
      <c r="H1036" s="291"/>
      <c r="I1036" s="291"/>
      <c r="J1036" s="291"/>
      <c r="K1036" s="291"/>
      <c r="L1036" s="291"/>
      <c r="M1036" s="291"/>
      <c r="N1036" s="291"/>
      <c r="O1036" s="291"/>
      <c r="P1036" s="291"/>
      <c r="Q1036" s="291"/>
      <c r="R1036" s="291"/>
      <c r="S1036" s="291"/>
      <c r="T1036" s="291"/>
      <c r="U1036" s="291"/>
      <c r="V1036" s="291"/>
      <c r="W1036" s="291"/>
      <c r="X1036" s="291"/>
      <c r="Y1036" s="412"/>
      <c r="Z1036" s="425"/>
      <c r="AA1036" s="425"/>
      <c r="AB1036" s="425"/>
      <c r="AC1036" s="425"/>
      <c r="AD1036" s="425"/>
      <c r="AE1036" s="425"/>
      <c r="AF1036" s="425"/>
      <c r="AG1036" s="425"/>
      <c r="AH1036" s="425"/>
      <c r="AI1036" s="425"/>
      <c r="AJ1036" s="425"/>
      <c r="AK1036" s="425"/>
      <c r="AL1036" s="425"/>
      <c r="AM1036" s="306"/>
    </row>
    <row r="1037" spans="1:39" ht="15" hidden="1" customHeight="1" outlineLevel="1">
      <c r="A1037" s="532">
        <v>26</v>
      </c>
      <c r="B1037" s="428" t="s">
        <v>118</v>
      </c>
      <c r="C1037" s="291" t="s">
        <v>25</v>
      </c>
      <c r="D1037" s="295"/>
      <c r="E1037" s="295"/>
      <c r="F1037" s="295"/>
      <c r="G1037" s="295"/>
      <c r="H1037" s="295"/>
      <c r="I1037" s="295"/>
      <c r="J1037" s="295"/>
      <c r="K1037" s="295"/>
      <c r="L1037" s="295"/>
      <c r="M1037" s="295"/>
      <c r="N1037" s="295">
        <v>12</v>
      </c>
      <c r="O1037" s="295"/>
      <c r="P1037" s="295"/>
      <c r="Q1037" s="295"/>
      <c r="R1037" s="295"/>
      <c r="S1037" s="295"/>
      <c r="T1037" s="295"/>
      <c r="U1037" s="295"/>
      <c r="V1037" s="295"/>
      <c r="W1037" s="295"/>
      <c r="X1037" s="295"/>
      <c r="Y1037" s="426"/>
      <c r="Z1037" s="415"/>
      <c r="AA1037" s="415"/>
      <c r="AB1037" s="415"/>
      <c r="AC1037" s="415"/>
      <c r="AD1037" s="415"/>
      <c r="AE1037" s="415"/>
      <c r="AF1037" s="415"/>
      <c r="AG1037" s="415"/>
      <c r="AH1037" s="415"/>
      <c r="AI1037" s="415"/>
      <c r="AJ1037" s="415"/>
      <c r="AK1037" s="415"/>
      <c r="AL1037" s="415"/>
      <c r="AM1037" s="296">
        <f>SUM(Y1037:AL1037)</f>
        <v>0</v>
      </c>
    </row>
    <row r="1038" spans="1:39" ht="15" hidden="1" customHeight="1" outlineLevel="1">
      <c r="A1038" s="532"/>
      <c r="B1038" s="294" t="s">
        <v>346</v>
      </c>
      <c r="C1038" s="291" t="s">
        <v>163</v>
      </c>
      <c r="D1038" s="295"/>
      <c r="E1038" s="295"/>
      <c r="F1038" s="295"/>
      <c r="G1038" s="295"/>
      <c r="H1038" s="295"/>
      <c r="I1038" s="295"/>
      <c r="J1038" s="295"/>
      <c r="K1038" s="295"/>
      <c r="L1038" s="295"/>
      <c r="M1038" s="295"/>
      <c r="N1038" s="295">
        <f>N1037</f>
        <v>12</v>
      </c>
      <c r="O1038" s="295"/>
      <c r="P1038" s="295"/>
      <c r="Q1038" s="295"/>
      <c r="R1038" s="295"/>
      <c r="S1038" s="295"/>
      <c r="T1038" s="295"/>
      <c r="U1038" s="295"/>
      <c r="V1038" s="295"/>
      <c r="W1038" s="295"/>
      <c r="X1038" s="295"/>
      <c r="Y1038" s="411">
        <f>Y1037</f>
        <v>0</v>
      </c>
      <c r="Z1038" s="411">
        <f t="shared" ref="Z1038" si="3114">Z1037</f>
        <v>0</v>
      </c>
      <c r="AA1038" s="411">
        <f t="shared" ref="AA1038" si="3115">AA1037</f>
        <v>0</v>
      </c>
      <c r="AB1038" s="411">
        <f t="shared" ref="AB1038" si="3116">AB1037</f>
        <v>0</v>
      </c>
      <c r="AC1038" s="411">
        <f t="shared" ref="AC1038" si="3117">AC1037</f>
        <v>0</v>
      </c>
      <c r="AD1038" s="411">
        <f t="shared" ref="AD1038" si="3118">AD1037</f>
        <v>0</v>
      </c>
      <c r="AE1038" s="411">
        <f t="shared" ref="AE1038" si="3119">AE1037</f>
        <v>0</v>
      </c>
      <c r="AF1038" s="411">
        <f t="shared" ref="AF1038" si="3120">AF1037</f>
        <v>0</v>
      </c>
      <c r="AG1038" s="411">
        <f t="shared" ref="AG1038" si="3121">AG1037</f>
        <v>0</v>
      </c>
      <c r="AH1038" s="411">
        <f t="shared" ref="AH1038" si="3122">AH1037</f>
        <v>0</v>
      </c>
      <c r="AI1038" s="411">
        <f t="shared" ref="AI1038" si="3123">AI1037</f>
        <v>0</v>
      </c>
      <c r="AJ1038" s="411">
        <f t="shared" ref="AJ1038" si="3124">AJ1037</f>
        <v>0</v>
      </c>
      <c r="AK1038" s="411">
        <f t="shared" ref="AK1038" si="3125">AK1037</f>
        <v>0</v>
      </c>
      <c r="AL1038" s="411">
        <f t="shared" ref="AL1038" si="3126">AL1037</f>
        <v>0</v>
      </c>
      <c r="AM1038" s="306"/>
    </row>
    <row r="1039" spans="1:39" ht="15" hidden="1" customHeight="1" outlineLevel="1">
      <c r="A1039" s="532"/>
      <c r="B1039" s="294"/>
      <c r="C1039" s="291"/>
      <c r="D1039" s="291"/>
      <c r="E1039" s="291"/>
      <c r="F1039" s="291"/>
      <c r="G1039" s="291"/>
      <c r="H1039" s="291"/>
      <c r="I1039" s="291"/>
      <c r="J1039" s="291"/>
      <c r="K1039" s="291"/>
      <c r="L1039" s="291"/>
      <c r="M1039" s="291"/>
      <c r="N1039" s="291"/>
      <c r="O1039" s="291"/>
      <c r="P1039" s="291"/>
      <c r="Q1039" s="291"/>
      <c r="R1039" s="291"/>
      <c r="S1039" s="291"/>
      <c r="T1039" s="291"/>
      <c r="U1039" s="291"/>
      <c r="V1039" s="291"/>
      <c r="W1039" s="291"/>
      <c r="X1039" s="291"/>
      <c r="Y1039" s="412"/>
      <c r="Z1039" s="425"/>
      <c r="AA1039" s="425"/>
      <c r="AB1039" s="425"/>
      <c r="AC1039" s="425"/>
      <c r="AD1039" s="425"/>
      <c r="AE1039" s="425"/>
      <c r="AF1039" s="425"/>
      <c r="AG1039" s="425"/>
      <c r="AH1039" s="425"/>
      <c r="AI1039" s="425"/>
      <c r="AJ1039" s="425"/>
      <c r="AK1039" s="425"/>
      <c r="AL1039" s="425"/>
      <c r="AM1039" s="306"/>
    </row>
    <row r="1040" spans="1:39" ht="15" hidden="1" customHeight="1" outlineLevel="1">
      <c r="A1040" s="532">
        <v>27</v>
      </c>
      <c r="B1040" s="428" t="s">
        <v>119</v>
      </c>
      <c r="C1040" s="291" t="s">
        <v>25</v>
      </c>
      <c r="D1040" s="295"/>
      <c r="E1040" s="295"/>
      <c r="F1040" s="295"/>
      <c r="G1040" s="295"/>
      <c r="H1040" s="295"/>
      <c r="I1040" s="295"/>
      <c r="J1040" s="295"/>
      <c r="K1040" s="295"/>
      <c r="L1040" s="295"/>
      <c r="M1040" s="295"/>
      <c r="N1040" s="295">
        <v>12</v>
      </c>
      <c r="O1040" s="295"/>
      <c r="P1040" s="295"/>
      <c r="Q1040" s="295"/>
      <c r="R1040" s="295"/>
      <c r="S1040" s="295"/>
      <c r="T1040" s="295"/>
      <c r="U1040" s="295"/>
      <c r="V1040" s="295"/>
      <c r="W1040" s="295"/>
      <c r="X1040" s="295"/>
      <c r="Y1040" s="426"/>
      <c r="Z1040" s="415"/>
      <c r="AA1040" s="415"/>
      <c r="AB1040" s="415"/>
      <c r="AC1040" s="415"/>
      <c r="AD1040" s="415"/>
      <c r="AE1040" s="415"/>
      <c r="AF1040" s="415"/>
      <c r="AG1040" s="415"/>
      <c r="AH1040" s="415"/>
      <c r="AI1040" s="415"/>
      <c r="AJ1040" s="415"/>
      <c r="AK1040" s="415"/>
      <c r="AL1040" s="415"/>
      <c r="AM1040" s="296">
        <f>SUM(Y1040:AL1040)</f>
        <v>0</v>
      </c>
    </row>
    <row r="1041" spans="1:39" ht="15" hidden="1" customHeight="1" outlineLevel="1">
      <c r="A1041" s="532"/>
      <c r="B1041" s="294" t="s">
        <v>346</v>
      </c>
      <c r="C1041" s="291" t="s">
        <v>163</v>
      </c>
      <c r="D1041" s="295"/>
      <c r="E1041" s="295"/>
      <c r="F1041" s="295"/>
      <c r="G1041" s="295"/>
      <c r="H1041" s="295"/>
      <c r="I1041" s="295"/>
      <c r="J1041" s="295"/>
      <c r="K1041" s="295"/>
      <c r="L1041" s="295"/>
      <c r="M1041" s="295"/>
      <c r="N1041" s="295">
        <f>N1040</f>
        <v>12</v>
      </c>
      <c r="O1041" s="295"/>
      <c r="P1041" s="295"/>
      <c r="Q1041" s="295"/>
      <c r="R1041" s="295"/>
      <c r="S1041" s="295"/>
      <c r="T1041" s="295"/>
      <c r="U1041" s="295"/>
      <c r="V1041" s="295"/>
      <c r="W1041" s="295"/>
      <c r="X1041" s="295"/>
      <c r="Y1041" s="411">
        <f>Y1040</f>
        <v>0</v>
      </c>
      <c r="Z1041" s="411">
        <f t="shared" ref="Z1041" si="3127">Z1040</f>
        <v>0</v>
      </c>
      <c r="AA1041" s="411">
        <f t="shared" ref="AA1041" si="3128">AA1040</f>
        <v>0</v>
      </c>
      <c r="AB1041" s="411">
        <f t="shared" ref="AB1041" si="3129">AB1040</f>
        <v>0</v>
      </c>
      <c r="AC1041" s="411">
        <f t="shared" ref="AC1041" si="3130">AC1040</f>
        <v>0</v>
      </c>
      <c r="AD1041" s="411">
        <f t="shared" ref="AD1041" si="3131">AD1040</f>
        <v>0</v>
      </c>
      <c r="AE1041" s="411">
        <f t="shared" ref="AE1041" si="3132">AE1040</f>
        <v>0</v>
      </c>
      <c r="AF1041" s="411">
        <f t="shared" ref="AF1041" si="3133">AF1040</f>
        <v>0</v>
      </c>
      <c r="AG1041" s="411">
        <f t="shared" ref="AG1041" si="3134">AG1040</f>
        <v>0</v>
      </c>
      <c r="AH1041" s="411">
        <f t="shared" ref="AH1041" si="3135">AH1040</f>
        <v>0</v>
      </c>
      <c r="AI1041" s="411">
        <f t="shared" ref="AI1041" si="3136">AI1040</f>
        <v>0</v>
      </c>
      <c r="AJ1041" s="411">
        <f t="shared" ref="AJ1041" si="3137">AJ1040</f>
        <v>0</v>
      </c>
      <c r="AK1041" s="411">
        <f t="shared" ref="AK1041" si="3138">AK1040</f>
        <v>0</v>
      </c>
      <c r="AL1041" s="411">
        <f t="shared" ref="AL1041" si="3139">AL1040</f>
        <v>0</v>
      </c>
      <c r="AM1041" s="306"/>
    </row>
    <row r="1042" spans="1:39" ht="15" hidden="1" customHeight="1" outlineLevel="1">
      <c r="A1042" s="532"/>
      <c r="B1042" s="294"/>
      <c r="C1042" s="291"/>
      <c r="D1042" s="291"/>
      <c r="E1042" s="291"/>
      <c r="F1042" s="291"/>
      <c r="G1042" s="291"/>
      <c r="H1042" s="291"/>
      <c r="I1042" s="291"/>
      <c r="J1042" s="291"/>
      <c r="K1042" s="291"/>
      <c r="L1042" s="291"/>
      <c r="M1042" s="291"/>
      <c r="N1042" s="291"/>
      <c r="O1042" s="291"/>
      <c r="P1042" s="291"/>
      <c r="Q1042" s="291"/>
      <c r="R1042" s="291"/>
      <c r="S1042" s="291"/>
      <c r="T1042" s="291"/>
      <c r="U1042" s="291"/>
      <c r="V1042" s="291"/>
      <c r="W1042" s="291"/>
      <c r="X1042" s="291"/>
      <c r="Y1042" s="412"/>
      <c r="Z1042" s="425"/>
      <c r="AA1042" s="425"/>
      <c r="AB1042" s="425"/>
      <c r="AC1042" s="425"/>
      <c r="AD1042" s="425"/>
      <c r="AE1042" s="425"/>
      <c r="AF1042" s="425"/>
      <c r="AG1042" s="425"/>
      <c r="AH1042" s="425"/>
      <c r="AI1042" s="425"/>
      <c r="AJ1042" s="425"/>
      <c r="AK1042" s="425"/>
      <c r="AL1042" s="425"/>
      <c r="AM1042" s="306"/>
    </row>
    <row r="1043" spans="1:39" ht="15" hidden="1" customHeight="1" outlineLevel="1">
      <c r="A1043" s="532">
        <v>28</v>
      </c>
      <c r="B1043" s="428" t="s">
        <v>120</v>
      </c>
      <c r="C1043" s="291" t="s">
        <v>25</v>
      </c>
      <c r="D1043" s="295"/>
      <c r="E1043" s="295"/>
      <c r="F1043" s="295"/>
      <c r="G1043" s="295"/>
      <c r="H1043" s="295"/>
      <c r="I1043" s="295"/>
      <c r="J1043" s="295"/>
      <c r="K1043" s="295"/>
      <c r="L1043" s="295"/>
      <c r="M1043" s="295"/>
      <c r="N1043" s="295">
        <v>12</v>
      </c>
      <c r="O1043" s="295"/>
      <c r="P1043" s="295"/>
      <c r="Q1043" s="295"/>
      <c r="R1043" s="295"/>
      <c r="S1043" s="295"/>
      <c r="T1043" s="295"/>
      <c r="U1043" s="295"/>
      <c r="V1043" s="295"/>
      <c r="W1043" s="295"/>
      <c r="X1043" s="295"/>
      <c r="Y1043" s="426"/>
      <c r="Z1043" s="415"/>
      <c r="AA1043" s="415"/>
      <c r="AB1043" s="415"/>
      <c r="AC1043" s="415"/>
      <c r="AD1043" s="415"/>
      <c r="AE1043" s="415"/>
      <c r="AF1043" s="415"/>
      <c r="AG1043" s="415"/>
      <c r="AH1043" s="415"/>
      <c r="AI1043" s="415"/>
      <c r="AJ1043" s="415"/>
      <c r="AK1043" s="415"/>
      <c r="AL1043" s="415"/>
      <c r="AM1043" s="296">
        <f>SUM(Y1043:AL1043)</f>
        <v>0</v>
      </c>
    </row>
    <row r="1044" spans="1:39" ht="15" hidden="1" customHeight="1" outlineLevel="1">
      <c r="A1044" s="532"/>
      <c r="B1044" s="294" t="s">
        <v>346</v>
      </c>
      <c r="C1044" s="291" t="s">
        <v>163</v>
      </c>
      <c r="D1044" s="295"/>
      <c r="E1044" s="295"/>
      <c r="F1044" s="295"/>
      <c r="G1044" s="295"/>
      <c r="H1044" s="295"/>
      <c r="I1044" s="295"/>
      <c r="J1044" s="295"/>
      <c r="K1044" s="295"/>
      <c r="L1044" s="295"/>
      <c r="M1044" s="295"/>
      <c r="N1044" s="295">
        <f>N1043</f>
        <v>12</v>
      </c>
      <c r="O1044" s="295"/>
      <c r="P1044" s="295"/>
      <c r="Q1044" s="295"/>
      <c r="R1044" s="295"/>
      <c r="S1044" s="295"/>
      <c r="T1044" s="295"/>
      <c r="U1044" s="295"/>
      <c r="V1044" s="295"/>
      <c r="W1044" s="295"/>
      <c r="X1044" s="295"/>
      <c r="Y1044" s="411">
        <f>Y1043</f>
        <v>0</v>
      </c>
      <c r="Z1044" s="411">
        <f>Z1043</f>
        <v>0</v>
      </c>
      <c r="AA1044" s="411">
        <f t="shared" ref="AA1044" si="3140">AA1043</f>
        <v>0</v>
      </c>
      <c r="AB1044" s="411">
        <f t="shared" ref="AB1044" si="3141">AB1043</f>
        <v>0</v>
      </c>
      <c r="AC1044" s="411">
        <f t="shared" ref="AC1044" si="3142">AC1043</f>
        <v>0</v>
      </c>
      <c r="AD1044" s="411">
        <f t="shared" ref="AD1044" si="3143">AD1043</f>
        <v>0</v>
      </c>
      <c r="AE1044" s="411">
        <f>AE1043</f>
        <v>0</v>
      </c>
      <c r="AF1044" s="411">
        <f t="shared" ref="AF1044" si="3144">AF1043</f>
        <v>0</v>
      </c>
      <c r="AG1044" s="411">
        <f t="shared" ref="AG1044" si="3145">AG1043</f>
        <v>0</v>
      </c>
      <c r="AH1044" s="411">
        <f t="shared" ref="AH1044" si="3146">AH1043</f>
        <v>0</v>
      </c>
      <c r="AI1044" s="411">
        <f t="shared" ref="AI1044" si="3147">AI1043</f>
        <v>0</v>
      </c>
      <c r="AJ1044" s="411">
        <f t="shared" ref="AJ1044" si="3148">AJ1043</f>
        <v>0</v>
      </c>
      <c r="AK1044" s="411">
        <f t="shared" ref="AK1044" si="3149">AK1043</f>
        <v>0</v>
      </c>
      <c r="AL1044" s="411">
        <f t="shared" ref="AL1044" si="3150">AL1043</f>
        <v>0</v>
      </c>
      <c r="AM1044" s="306"/>
    </row>
    <row r="1045" spans="1:39" ht="15" hidden="1" customHeight="1" outlineLevel="1">
      <c r="A1045" s="532"/>
      <c r="B1045" s="294"/>
      <c r="C1045" s="291"/>
      <c r="D1045" s="291"/>
      <c r="E1045" s="291"/>
      <c r="F1045" s="291"/>
      <c r="G1045" s="291"/>
      <c r="H1045" s="291"/>
      <c r="I1045" s="291"/>
      <c r="J1045" s="291"/>
      <c r="K1045" s="291"/>
      <c r="L1045" s="291"/>
      <c r="M1045" s="291"/>
      <c r="N1045" s="291"/>
      <c r="O1045" s="291"/>
      <c r="P1045" s="291"/>
      <c r="Q1045" s="291"/>
      <c r="R1045" s="291"/>
      <c r="S1045" s="291"/>
      <c r="T1045" s="291"/>
      <c r="U1045" s="291"/>
      <c r="V1045" s="291"/>
      <c r="W1045" s="291"/>
      <c r="X1045" s="291"/>
      <c r="Y1045" s="412"/>
      <c r="Z1045" s="425"/>
      <c r="AA1045" s="425"/>
      <c r="AB1045" s="425"/>
      <c r="AC1045" s="425"/>
      <c r="AD1045" s="425"/>
      <c r="AE1045" s="425"/>
      <c r="AF1045" s="425"/>
      <c r="AG1045" s="425"/>
      <c r="AH1045" s="425"/>
      <c r="AI1045" s="425"/>
      <c r="AJ1045" s="425"/>
      <c r="AK1045" s="425"/>
      <c r="AL1045" s="425"/>
      <c r="AM1045" s="306"/>
    </row>
    <row r="1046" spans="1:39" ht="15" hidden="1" customHeight="1" outlineLevel="1">
      <c r="A1046" s="532">
        <v>29</v>
      </c>
      <c r="B1046" s="428" t="s">
        <v>121</v>
      </c>
      <c r="C1046" s="291" t="s">
        <v>25</v>
      </c>
      <c r="D1046" s="295"/>
      <c r="E1046" s="295"/>
      <c r="F1046" s="295"/>
      <c r="G1046" s="295"/>
      <c r="H1046" s="295"/>
      <c r="I1046" s="295"/>
      <c r="J1046" s="295"/>
      <c r="K1046" s="295"/>
      <c r="L1046" s="295"/>
      <c r="M1046" s="295"/>
      <c r="N1046" s="295">
        <v>3</v>
      </c>
      <c r="O1046" s="295"/>
      <c r="P1046" s="295"/>
      <c r="Q1046" s="295"/>
      <c r="R1046" s="295"/>
      <c r="S1046" s="295"/>
      <c r="T1046" s="295"/>
      <c r="U1046" s="295"/>
      <c r="V1046" s="295"/>
      <c r="W1046" s="295"/>
      <c r="X1046" s="295"/>
      <c r="Y1046" s="426"/>
      <c r="Z1046" s="415"/>
      <c r="AA1046" s="415"/>
      <c r="AB1046" s="415"/>
      <c r="AC1046" s="415"/>
      <c r="AD1046" s="415"/>
      <c r="AE1046" s="415"/>
      <c r="AF1046" s="415"/>
      <c r="AG1046" s="415"/>
      <c r="AH1046" s="415"/>
      <c r="AI1046" s="415"/>
      <c r="AJ1046" s="415"/>
      <c r="AK1046" s="415"/>
      <c r="AL1046" s="415"/>
      <c r="AM1046" s="296">
        <f>SUM(Y1046:AL1046)</f>
        <v>0</v>
      </c>
    </row>
    <row r="1047" spans="1:39" ht="15" hidden="1" customHeight="1" outlineLevel="1">
      <c r="A1047" s="532"/>
      <c r="B1047" s="294" t="s">
        <v>346</v>
      </c>
      <c r="C1047" s="291" t="s">
        <v>163</v>
      </c>
      <c r="D1047" s="295"/>
      <c r="E1047" s="295"/>
      <c r="F1047" s="295"/>
      <c r="G1047" s="295"/>
      <c r="H1047" s="295"/>
      <c r="I1047" s="295"/>
      <c r="J1047" s="295"/>
      <c r="K1047" s="295"/>
      <c r="L1047" s="295"/>
      <c r="M1047" s="295"/>
      <c r="N1047" s="295">
        <f>N1046</f>
        <v>3</v>
      </c>
      <c r="O1047" s="295"/>
      <c r="P1047" s="295"/>
      <c r="Q1047" s="295"/>
      <c r="R1047" s="295"/>
      <c r="S1047" s="295"/>
      <c r="T1047" s="295"/>
      <c r="U1047" s="295"/>
      <c r="V1047" s="295"/>
      <c r="W1047" s="295"/>
      <c r="X1047" s="295"/>
      <c r="Y1047" s="411">
        <f>Y1046</f>
        <v>0</v>
      </c>
      <c r="Z1047" s="411">
        <f t="shared" ref="Z1047" si="3151">Z1046</f>
        <v>0</v>
      </c>
      <c r="AA1047" s="411">
        <f t="shared" ref="AA1047" si="3152">AA1046</f>
        <v>0</v>
      </c>
      <c r="AB1047" s="411">
        <f t="shared" ref="AB1047" si="3153">AB1046</f>
        <v>0</v>
      </c>
      <c r="AC1047" s="411">
        <f t="shared" ref="AC1047" si="3154">AC1046</f>
        <v>0</v>
      </c>
      <c r="AD1047" s="411">
        <f t="shared" ref="AD1047" si="3155">AD1046</f>
        <v>0</v>
      </c>
      <c r="AE1047" s="411">
        <f t="shared" ref="AE1047" si="3156">AE1046</f>
        <v>0</v>
      </c>
      <c r="AF1047" s="411">
        <f t="shared" ref="AF1047" si="3157">AF1046</f>
        <v>0</v>
      </c>
      <c r="AG1047" s="411">
        <f t="shared" ref="AG1047" si="3158">AG1046</f>
        <v>0</v>
      </c>
      <c r="AH1047" s="411">
        <f t="shared" ref="AH1047" si="3159">AH1046</f>
        <v>0</v>
      </c>
      <c r="AI1047" s="411">
        <f t="shared" ref="AI1047" si="3160">AI1046</f>
        <v>0</v>
      </c>
      <c r="AJ1047" s="411">
        <f t="shared" ref="AJ1047" si="3161">AJ1046</f>
        <v>0</v>
      </c>
      <c r="AK1047" s="411">
        <f t="shared" ref="AK1047" si="3162">AK1046</f>
        <v>0</v>
      </c>
      <c r="AL1047" s="411">
        <f t="shared" ref="AL1047" si="3163">AL1046</f>
        <v>0</v>
      </c>
      <c r="AM1047" s="306"/>
    </row>
    <row r="1048" spans="1:39" ht="15" hidden="1" customHeight="1" outlineLevel="1">
      <c r="A1048" s="532"/>
      <c r="B1048" s="294"/>
      <c r="C1048" s="291"/>
      <c r="D1048" s="291"/>
      <c r="E1048" s="291"/>
      <c r="F1048" s="291"/>
      <c r="G1048" s="291"/>
      <c r="H1048" s="291"/>
      <c r="I1048" s="291"/>
      <c r="J1048" s="291"/>
      <c r="K1048" s="291"/>
      <c r="L1048" s="291"/>
      <c r="M1048" s="291"/>
      <c r="N1048" s="291"/>
      <c r="O1048" s="291"/>
      <c r="P1048" s="291"/>
      <c r="Q1048" s="291"/>
      <c r="R1048" s="291"/>
      <c r="S1048" s="291"/>
      <c r="T1048" s="291"/>
      <c r="U1048" s="291"/>
      <c r="V1048" s="291"/>
      <c r="W1048" s="291"/>
      <c r="X1048" s="291"/>
      <c r="Y1048" s="412"/>
      <c r="Z1048" s="425"/>
      <c r="AA1048" s="425"/>
      <c r="AB1048" s="425"/>
      <c r="AC1048" s="425"/>
      <c r="AD1048" s="425"/>
      <c r="AE1048" s="425"/>
      <c r="AF1048" s="425"/>
      <c r="AG1048" s="425"/>
      <c r="AH1048" s="425"/>
      <c r="AI1048" s="425"/>
      <c r="AJ1048" s="425"/>
      <c r="AK1048" s="425"/>
      <c r="AL1048" s="425"/>
      <c r="AM1048" s="306"/>
    </row>
    <row r="1049" spans="1:39" ht="15" hidden="1" customHeight="1" outlineLevel="1">
      <c r="A1049" s="532">
        <v>30</v>
      </c>
      <c r="B1049" s="428" t="s">
        <v>122</v>
      </c>
      <c r="C1049" s="291" t="s">
        <v>25</v>
      </c>
      <c r="D1049" s="295"/>
      <c r="E1049" s="295"/>
      <c r="F1049" s="295"/>
      <c r="G1049" s="295"/>
      <c r="H1049" s="295"/>
      <c r="I1049" s="295"/>
      <c r="J1049" s="295"/>
      <c r="K1049" s="295"/>
      <c r="L1049" s="295"/>
      <c r="M1049" s="295"/>
      <c r="N1049" s="295">
        <v>12</v>
      </c>
      <c r="O1049" s="295"/>
      <c r="P1049" s="295"/>
      <c r="Q1049" s="295"/>
      <c r="R1049" s="295"/>
      <c r="S1049" s="295"/>
      <c r="T1049" s="295"/>
      <c r="U1049" s="295"/>
      <c r="V1049" s="295"/>
      <c r="W1049" s="295"/>
      <c r="X1049" s="295"/>
      <c r="Y1049" s="426"/>
      <c r="Z1049" s="415"/>
      <c r="AA1049" s="415"/>
      <c r="AB1049" s="415"/>
      <c r="AC1049" s="415"/>
      <c r="AD1049" s="415"/>
      <c r="AE1049" s="415"/>
      <c r="AF1049" s="415"/>
      <c r="AG1049" s="415"/>
      <c r="AH1049" s="415"/>
      <c r="AI1049" s="415"/>
      <c r="AJ1049" s="415"/>
      <c r="AK1049" s="415"/>
      <c r="AL1049" s="415"/>
      <c r="AM1049" s="296">
        <f>SUM(Y1049:AL1049)</f>
        <v>0</v>
      </c>
    </row>
    <row r="1050" spans="1:39" ht="15" hidden="1" customHeight="1" outlineLevel="1">
      <c r="A1050" s="532"/>
      <c r="B1050" s="294" t="s">
        <v>346</v>
      </c>
      <c r="C1050" s="291" t="s">
        <v>163</v>
      </c>
      <c r="D1050" s="295"/>
      <c r="E1050" s="295"/>
      <c r="F1050" s="295"/>
      <c r="G1050" s="295"/>
      <c r="H1050" s="295"/>
      <c r="I1050" s="295"/>
      <c r="J1050" s="295"/>
      <c r="K1050" s="295"/>
      <c r="L1050" s="295"/>
      <c r="M1050" s="295"/>
      <c r="N1050" s="295">
        <f>N1049</f>
        <v>12</v>
      </c>
      <c r="O1050" s="295"/>
      <c r="P1050" s="295"/>
      <c r="Q1050" s="295"/>
      <c r="R1050" s="295"/>
      <c r="S1050" s="295"/>
      <c r="T1050" s="295"/>
      <c r="U1050" s="295"/>
      <c r="V1050" s="295"/>
      <c r="W1050" s="295"/>
      <c r="X1050" s="295"/>
      <c r="Y1050" s="411">
        <f>Y1049</f>
        <v>0</v>
      </c>
      <c r="Z1050" s="411">
        <f t="shared" ref="Z1050" si="3164">Z1049</f>
        <v>0</v>
      </c>
      <c r="AA1050" s="411">
        <f t="shared" ref="AA1050" si="3165">AA1049</f>
        <v>0</v>
      </c>
      <c r="AB1050" s="411">
        <f t="shared" ref="AB1050" si="3166">AB1049</f>
        <v>0</v>
      </c>
      <c r="AC1050" s="411">
        <f t="shared" ref="AC1050" si="3167">AC1049</f>
        <v>0</v>
      </c>
      <c r="AD1050" s="411">
        <f t="shared" ref="AD1050" si="3168">AD1049</f>
        <v>0</v>
      </c>
      <c r="AE1050" s="411">
        <f t="shared" ref="AE1050" si="3169">AE1049</f>
        <v>0</v>
      </c>
      <c r="AF1050" s="411">
        <f t="shared" ref="AF1050" si="3170">AF1049</f>
        <v>0</v>
      </c>
      <c r="AG1050" s="411">
        <f t="shared" ref="AG1050" si="3171">AG1049</f>
        <v>0</v>
      </c>
      <c r="AH1050" s="411">
        <f t="shared" ref="AH1050" si="3172">AH1049</f>
        <v>0</v>
      </c>
      <c r="AI1050" s="411">
        <f t="shared" ref="AI1050" si="3173">AI1049</f>
        <v>0</v>
      </c>
      <c r="AJ1050" s="411">
        <f t="shared" ref="AJ1050" si="3174">AJ1049</f>
        <v>0</v>
      </c>
      <c r="AK1050" s="411">
        <f t="shared" ref="AK1050" si="3175">AK1049</f>
        <v>0</v>
      </c>
      <c r="AL1050" s="411">
        <f t="shared" ref="AL1050" si="3176">AL1049</f>
        <v>0</v>
      </c>
      <c r="AM1050" s="306"/>
    </row>
    <row r="1051" spans="1:39" ht="15" hidden="1" customHeight="1" outlineLevel="1">
      <c r="A1051" s="532"/>
      <c r="B1051" s="294"/>
      <c r="C1051" s="291"/>
      <c r="D1051" s="291"/>
      <c r="E1051" s="291"/>
      <c r="F1051" s="291"/>
      <c r="G1051" s="291"/>
      <c r="H1051" s="291"/>
      <c r="I1051" s="291"/>
      <c r="J1051" s="291"/>
      <c r="K1051" s="291"/>
      <c r="L1051" s="291"/>
      <c r="M1051" s="291"/>
      <c r="N1051" s="291"/>
      <c r="O1051" s="291"/>
      <c r="P1051" s="291"/>
      <c r="Q1051" s="291"/>
      <c r="R1051" s="291"/>
      <c r="S1051" s="291"/>
      <c r="T1051" s="291"/>
      <c r="U1051" s="291"/>
      <c r="V1051" s="291"/>
      <c r="W1051" s="291"/>
      <c r="X1051" s="291"/>
      <c r="Y1051" s="412"/>
      <c r="Z1051" s="425"/>
      <c r="AA1051" s="425"/>
      <c r="AB1051" s="425"/>
      <c r="AC1051" s="425"/>
      <c r="AD1051" s="425"/>
      <c r="AE1051" s="425"/>
      <c r="AF1051" s="425"/>
      <c r="AG1051" s="425"/>
      <c r="AH1051" s="425"/>
      <c r="AI1051" s="425"/>
      <c r="AJ1051" s="425"/>
      <c r="AK1051" s="425"/>
      <c r="AL1051" s="425"/>
      <c r="AM1051" s="306"/>
    </row>
    <row r="1052" spans="1:39" ht="15" hidden="1" customHeight="1" outlineLevel="1">
      <c r="A1052" s="532">
        <v>31</v>
      </c>
      <c r="B1052" s="428" t="s">
        <v>123</v>
      </c>
      <c r="C1052" s="291" t="s">
        <v>25</v>
      </c>
      <c r="D1052" s="295"/>
      <c r="E1052" s="295"/>
      <c r="F1052" s="295"/>
      <c r="G1052" s="295"/>
      <c r="H1052" s="295"/>
      <c r="I1052" s="295"/>
      <c r="J1052" s="295"/>
      <c r="K1052" s="295"/>
      <c r="L1052" s="295"/>
      <c r="M1052" s="295"/>
      <c r="N1052" s="295">
        <v>12</v>
      </c>
      <c r="O1052" s="295"/>
      <c r="P1052" s="295"/>
      <c r="Q1052" s="295"/>
      <c r="R1052" s="295"/>
      <c r="S1052" s="295"/>
      <c r="T1052" s="295"/>
      <c r="U1052" s="295"/>
      <c r="V1052" s="295"/>
      <c r="W1052" s="295"/>
      <c r="X1052" s="295"/>
      <c r="Y1052" s="426"/>
      <c r="Z1052" s="415"/>
      <c r="AA1052" s="415"/>
      <c r="AB1052" s="415"/>
      <c r="AC1052" s="415"/>
      <c r="AD1052" s="415"/>
      <c r="AE1052" s="415"/>
      <c r="AF1052" s="415"/>
      <c r="AG1052" s="415"/>
      <c r="AH1052" s="415"/>
      <c r="AI1052" s="415"/>
      <c r="AJ1052" s="415"/>
      <c r="AK1052" s="415"/>
      <c r="AL1052" s="415"/>
      <c r="AM1052" s="296">
        <f>SUM(Y1052:AL1052)</f>
        <v>0</v>
      </c>
    </row>
    <row r="1053" spans="1:39" ht="15" hidden="1" customHeight="1" outlineLevel="1">
      <c r="A1053" s="532"/>
      <c r="B1053" s="294" t="s">
        <v>346</v>
      </c>
      <c r="C1053" s="291" t="s">
        <v>163</v>
      </c>
      <c r="D1053" s="295"/>
      <c r="E1053" s="295"/>
      <c r="F1053" s="295"/>
      <c r="G1053" s="295"/>
      <c r="H1053" s="295"/>
      <c r="I1053" s="295"/>
      <c r="J1053" s="295"/>
      <c r="K1053" s="295"/>
      <c r="L1053" s="295"/>
      <c r="M1053" s="295"/>
      <c r="N1053" s="295">
        <f>N1052</f>
        <v>12</v>
      </c>
      <c r="O1053" s="295"/>
      <c r="P1053" s="295"/>
      <c r="Q1053" s="295"/>
      <c r="R1053" s="295"/>
      <c r="S1053" s="295"/>
      <c r="T1053" s="295"/>
      <c r="U1053" s="295"/>
      <c r="V1053" s="295"/>
      <c r="W1053" s="295"/>
      <c r="X1053" s="295"/>
      <c r="Y1053" s="411">
        <f>Y1052</f>
        <v>0</v>
      </c>
      <c r="Z1053" s="411">
        <f t="shared" ref="Z1053" si="3177">Z1052</f>
        <v>0</v>
      </c>
      <c r="AA1053" s="411">
        <f t="shared" ref="AA1053" si="3178">AA1052</f>
        <v>0</v>
      </c>
      <c r="AB1053" s="411">
        <f t="shared" ref="AB1053" si="3179">AB1052</f>
        <v>0</v>
      </c>
      <c r="AC1053" s="411">
        <f t="shared" ref="AC1053" si="3180">AC1052</f>
        <v>0</v>
      </c>
      <c r="AD1053" s="411">
        <f t="shared" ref="AD1053" si="3181">AD1052</f>
        <v>0</v>
      </c>
      <c r="AE1053" s="411">
        <f t="shared" ref="AE1053" si="3182">AE1052</f>
        <v>0</v>
      </c>
      <c r="AF1053" s="411">
        <f t="shared" ref="AF1053" si="3183">AF1052</f>
        <v>0</v>
      </c>
      <c r="AG1053" s="411">
        <f t="shared" ref="AG1053" si="3184">AG1052</f>
        <v>0</v>
      </c>
      <c r="AH1053" s="411">
        <f t="shared" ref="AH1053" si="3185">AH1052</f>
        <v>0</v>
      </c>
      <c r="AI1053" s="411">
        <f t="shared" ref="AI1053" si="3186">AI1052</f>
        <v>0</v>
      </c>
      <c r="AJ1053" s="411">
        <f t="shared" ref="AJ1053" si="3187">AJ1052</f>
        <v>0</v>
      </c>
      <c r="AK1053" s="411">
        <f t="shared" ref="AK1053" si="3188">AK1052</f>
        <v>0</v>
      </c>
      <c r="AL1053" s="411">
        <f t="shared" ref="AL1053" si="3189">AL1052</f>
        <v>0</v>
      </c>
      <c r="AM1053" s="306"/>
    </row>
    <row r="1054" spans="1:39" ht="15" hidden="1" customHeight="1" outlineLevel="1">
      <c r="A1054" s="532"/>
      <c r="B1054" s="428"/>
      <c r="C1054" s="291"/>
      <c r="D1054" s="291"/>
      <c r="E1054" s="291"/>
      <c r="F1054" s="291"/>
      <c r="G1054" s="291"/>
      <c r="H1054" s="291"/>
      <c r="I1054" s="291"/>
      <c r="J1054" s="291"/>
      <c r="K1054" s="291"/>
      <c r="L1054" s="291"/>
      <c r="M1054" s="291"/>
      <c r="N1054" s="291"/>
      <c r="O1054" s="291"/>
      <c r="P1054" s="291"/>
      <c r="Q1054" s="291"/>
      <c r="R1054" s="291"/>
      <c r="S1054" s="291"/>
      <c r="T1054" s="291"/>
      <c r="U1054" s="291"/>
      <c r="V1054" s="291"/>
      <c r="W1054" s="291"/>
      <c r="X1054" s="291"/>
      <c r="Y1054" s="412"/>
      <c r="Z1054" s="425"/>
      <c r="AA1054" s="425"/>
      <c r="AB1054" s="425"/>
      <c r="AC1054" s="425"/>
      <c r="AD1054" s="425"/>
      <c r="AE1054" s="425"/>
      <c r="AF1054" s="425"/>
      <c r="AG1054" s="425"/>
      <c r="AH1054" s="425"/>
      <c r="AI1054" s="425"/>
      <c r="AJ1054" s="425"/>
      <c r="AK1054" s="425"/>
      <c r="AL1054" s="425"/>
      <c r="AM1054" s="306"/>
    </row>
    <row r="1055" spans="1:39" ht="15" hidden="1" customHeight="1" outlineLevel="1">
      <c r="A1055" s="532">
        <v>32</v>
      </c>
      <c r="B1055" s="428" t="s">
        <v>124</v>
      </c>
      <c r="C1055" s="291" t="s">
        <v>25</v>
      </c>
      <c r="D1055" s="295"/>
      <c r="E1055" s="295"/>
      <c r="F1055" s="295"/>
      <c r="G1055" s="295"/>
      <c r="H1055" s="295"/>
      <c r="I1055" s="295"/>
      <c r="J1055" s="295"/>
      <c r="K1055" s="295"/>
      <c r="L1055" s="295"/>
      <c r="M1055" s="295"/>
      <c r="N1055" s="295">
        <v>12</v>
      </c>
      <c r="O1055" s="295"/>
      <c r="P1055" s="295"/>
      <c r="Q1055" s="295"/>
      <c r="R1055" s="295"/>
      <c r="S1055" s="295"/>
      <c r="T1055" s="295"/>
      <c r="U1055" s="295"/>
      <c r="V1055" s="295"/>
      <c r="W1055" s="295"/>
      <c r="X1055" s="295"/>
      <c r="Y1055" s="426"/>
      <c r="Z1055" s="415"/>
      <c r="AA1055" s="415"/>
      <c r="AB1055" s="415"/>
      <c r="AC1055" s="415"/>
      <c r="AD1055" s="415"/>
      <c r="AE1055" s="415"/>
      <c r="AF1055" s="415"/>
      <c r="AG1055" s="415"/>
      <c r="AH1055" s="415"/>
      <c r="AI1055" s="415"/>
      <c r="AJ1055" s="415"/>
      <c r="AK1055" s="415"/>
      <c r="AL1055" s="415"/>
      <c r="AM1055" s="296">
        <f>SUM(Y1055:AL1055)</f>
        <v>0</v>
      </c>
    </row>
    <row r="1056" spans="1:39" ht="15" hidden="1" customHeight="1" outlineLevel="1">
      <c r="A1056" s="532"/>
      <c r="B1056" s="294" t="s">
        <v>346</v>
      </c>
      <c r="C1056" s="291" t="s">
        <v>163</v>
      </c>
      <c r="D1056" s="295"/>
      <c r="E1056" s="295"/>
      <c r="F1056" s="295"/>
      <c r="G1056" s="295"/>
      <c r="H1056" s="295"/>
      <c r="I1056" s="295"/>
      <c r="J1056" s="295"/>
      <c r="K1056" s="295"/>
      <c r="L1056" s="295"/>
      <c r="M1056" s="295"/>
      <c r="N1056" s="295">
        <f>N1055</f>
        <v>12</v>
      </c>
      <c r="O1056" s="295"/>
      <c r="P1056" s="295"/>
      <c r="Q1056" s="295"/>
      <c r="R1056" s="295"/>
      <c r="S1056" s="295"/>
      <c r="T1056" s="295"/>
      <c r="U1056" s="295"/>
      <c r="V1056" s="295"/>
      <c r="W1056" s="295"/>
      <c r="X1056" s="295"/>
      <c r="Y1056" s="411">
        <f>Y1055</f>
        <v>0</v>
      </c>
      <c r="Z1056" s="411">
        <f t="shared" ref="Z1056" si="3190">Z1055</f>
        <v>0</v>
      </c>
      <c r="AA1056" s="411">
        <f t="shared" ref="AA1056" si="3191">AA1055</f>
        <v>0</v>
      </c>
      <c r="AB1056" s="411">
        <f t="shared" ref="AB1056" si="3192">AB1055</f>
        <v>0</v>
      </c>
      <c r="AC1056" s="411">
        <f t="shared" ref="AC1056" si="3193">AC1055</f>
        <v>0</v>
      </c>
      <c r="AD1056" s="411">
        <f t="shared" ref="AD1056" si="3194">AD1055</f>
        <v>0</v>
      </c>
      <c r="AE1056" s="411">
        <f t="shared" ref="AE1056" si="3195">AE1055</f>
        <v>0</v>
      </c>
      <c r="AF1056" s="411">
        <f t="shared" ref="AF1056" si="3196">AF1055</f>
        <v>0</v>
      </c>
      <c r="AG1056" s="411">
        <f t="shared" ref="AG1056" si="3197">AG1055</f>
        <v>0</v>
      </c>
      <c r="AH1056" s="411">
        <f t="shared" ref="AH1056" si="3198">AH1055</f>
        <v>0</v>
      </c>
      <c r="AI1056" s="411">
        <f t="shared" ref="AI1056" si="3199">AI1055</f>
        <v>0</v>
      </c>
      <c r="AJ1056" s="411">
        <f t="shared" ref="AJ1056" si="3200">AJ1055</f>
        <v>0</v>
      </c>
      <c r="AK1056" s="411">
        <f t="shared" ref="AK1056" si="3201">AK1055</f>
        <v>0</v>
      </c>
      <c r="AL1056" s="411">
        <f t="shared" ref="AL1056" si="3202">AL1055</f>
        <v>0</v>
      </c>
      <c r="AM1056" s="306"/>
    </row>
    <row r="1057" spans="1:39" ht="15" hidden="1" customHeight="1" outlineLevel="1">
      <c r="A1057" s="532"/>
      <c r="B1057" s="428"/>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c r="B1058" s="288" t="s">
        <v>501</v>
      </c>
      <c r="C1058" s="291"/>
      <c r="D1058" s="291"/>
      <c r="E1058" s="291"/>
      <c r="F1058" s="291"/>
      <c r="G1058" s="291"/>
      <c r="H1058" s="291"/>
      <c r="I1058" s="291"/>
      <c r="J1058" s="291"/>
      <c r="K1058" s="291"/>
      <c r="L1058" s="291"/>
      <c r="M1058" s="291"/>
      <c r="N1058" s="291"/>
      <c r="O1058" s="291"/>
      <c r="P1058" s="291"/>
      <c r="Q1058" s="291"/>
      <c r="R1058" s="291"/>
      <c r="S1058" s="291"/>
      <c r="T1058" s="291"/>
      <c r="U1058" s="291"/>
      <c r="V1058" s="291"/>
      <c r="W1058" s="291"/>
      <c r="X1058" s="291"/>
      <c r="Y1058" s="412"/>
      <c r="Z1058" s="425"/>
      <c r="AA1058" s="425"/>
      <c r="AB1058" s="425"/>
      <c r="AC1058" s="425"/>
      <c r="AD1058" s="425"/>
      <c r="AE1058" s="425"/>
      <c r="AF1058" s="425"/>
      <c r="AG1058" s="425"/>
      <c r="AH1058" s="425"/>
      <c r="AI1058" s="425"/>
      <c r="AJ1058" s="425"/>
      <c r="AK1058" s="425"/>
      <c r="AL1058" s="425"/>
      <c r="AM1058" s="306"/>
    </row>
    <row r="1059" spans="1:39" ht="15" hidden="1" customHeight="1" outlineLevel="1">
      <c r="A1059" s="532">
        <v>33</v>
      </c>
      <c r="B1059" s="428" t="s">
        <v>125</v>
      </c>
      <c r="C1059" s="291" t="s">
        <v>25</v>
      </c>
      <c r="D1059" s="295"/>
      <c r="E1059" s="295"/>
      <c r="F1059" s="295"/>
      <c r="G1059" s="295"/>
      <c r="H1059" s="295"/>
      <c r="I1059" s="295"/>
      <c r="J1059" s="295"/>
      <c r="K1059" s="295"/>
      <c r="L1059" s="295"/>
      <c r="M1059" s="295"/>
      <c r="N1059" s="295">
        <v>0</v>
      </c>
      <c r="O1059" s="295"/>
      <c r="P1059" s="295"/>
      <c r="Q1059" s="295"/>
      <c r="R1059" s="295"/>
      <c r="S1059" s="295"/>
      <c r="T1059" s="295"/>
      <c r="U1059" s="295"/>
      <c r="V1059" s="295"/>
      <c r="W1059" s="295"/>
      <c r="X1059" s="295"/>
      <c r="Y1059" s="426"/>
      <c r="Z1059" s="415"/>
      <c r="AA1059" s="415"/>
      <c r="AB1059" s="415"/>
      <c r="AC1059" s="415"/>
      <c r="AD1059" s="415"/>
      <c r="AE1059" s="415"/>
      <c r="AF1059" s="415"/>
      <c r="AG1059" s="415"/>
      <c r="AH1059" s="415"/>
      <c r="AI1059" s="415"/>
      <c r="AJ1059" s="415"/>
      <c r="AK1059" s="415"/>
      <c r="AL1059" s="415"/>
      <c r="AM1059" s="296">
        <f>SUM(Y1059:AL1059)</f>
        <v>0</v>
      </c>
    </row>
    <row r="1060" spans="1:39" ht="15" hidden="1" customHeight="1" outlineLevel="1">
      <c r="A1060" s="532"/>
      <c r="B1060" s="294" t="s">
        <v>346</v>
      </c>
      <c r="C1060" s="291" t="s">
        <v>163</v>
      </c>
      <c r="D1060" s="295"/>
      <c r="E1060" s="295"/>
      <c r="F1060" s="295"/>
      <c r="G1060" s="295"/>
      <c r="H1060" s="295"/>
      <c r="I1060" s="295"/>
      <c r="J1060" s="295"/>
      <c r="K1060" s="295"/>
      <c r="L1060" s="295"/>
      <c r="M1060" s="295"/>
      <c r="N1060" s="295">
        <f>N1059</f>
        <v>0</v>
      </c>
      <c r="O1060" s="295"/>
      <c r="P1060" s="295"/>
      <c r="Q1060" s="295"/>
      <c r="R1060" s="295"/>
      <c r="S1060" s="295"/>
      <c r="T1060" s="295"/>
      <c r="U1060" s="295"/>
      <c r="V1060" s="295"/>
      <c r="W1060" s="295"/>
      <c r="X1060" s="295"/>
      <c r="Y1060" s="411">
        <f>Y1059</f>
        <v>0</v>
      </c>
      <c r="Z1060" s="411">
        <f t="shared" ref="Z1060" si="3203">Z1059</f>
        <v>0</v>
      </c>
      <c r="AA1060" s="411">
        <f t="shared" ref="AA1060" si="3204">AA1059</f>
        <v>0</v>
      </c>
      <c r="AB1060" s="411">
        <f t="shared" ref="AB1060" si="3205">AB1059</f>
        <v>0</v>
      </c>
      <c r="AC1060" s="411">
        <f t="shared" ref="AC1060" si="3206">AC1059</f>
        <v>0</v>
      </c>
      <c r="AD1060" s="411">
        <f t="shared" ref="AD1060" si="3207">AD1059</f>
        <v>0</v>
      </c>
      <c r="AE1060" s="411">
        <f t="shared" ref="AE1060" si="3208">AE1059</f>
        <v>0</v>
      </c>
      <c r="AF1060" s="411">
        <f t="shared" ref="AF1060" si="3209">AF1059</f>
        <v>0</v>
      </c>
      <c r="AG1060" s="411">
        <f t="shared" ref="AG1060" si="3210">AG1059</f>
        <v>0</v>
      </c>
      <c r="AH1060" s="411">
        <f t="shared" ref="AH1060" si="3211">AH1059</f>
        <v>0</v>
      </c>
      <c r="AI1060" s="411">
        <f t="shared" ref="AI1060" si="3212">AI1059</f>
        <v>0</v>
      </c>
      <c r="AJ1060" s="411">
        <f t="shared" ref="AJ1060" si="3213">AJ1059</f>
        <v>0</v>
      </c>
      <c r="AK1060" s="411">
        <f t="shared" ref="AK1060" si="3214">AK1059</f>
        <v>0</v>
      </c>
      <c r="AL1060" s="411">
        <f t="shared" ref="AL1060" si="3215">AL1059</f>
        <v>0</v>
      </c>
      <c r="AM1060" s="306"/>
    </row>
    <row r="1061" spans="1:39" ht="15" hidden="1" customHeight="1" outlineLevel="1">
      <c r="A1061" s="532"/>
      <c r="B1061" s="428"/>
      <c r="C1061" s="291"/>
      <c r="D1061" s="291"/>
      <c r="E1061" s="291"/>
      <c r="F1061" s="291"/>
      <c r="G1061" s="291"/>
      <c r="H1061" s="291"/>
      <c r="I1061" s="291"/>
      <c r="J1061" s="291"/>
      <c r="K1061" s="291"/>
      <c r="L1061" s="291"/>
      <c r="M1061" s="291"/>
      <c r="N1061" s="291"/>
      <c r="O1061" s="291"/>
      <c r="P1061" s="291"/>
      <c r="Q1061" s="291"/>
      <c r="R1061" s="291"/>
      <c r="S1061" s="291"/>
      <c r="T1061" s="291"/>
      <c r="U1061" s="291"/>
      <c r="V1061" s="291"/>
      <c r="W1061" s="291"/>
      <c r="X1061" s="291"/>
      <c r="Y1061" s="412"/>
      <c r="Z1061" s="425"/>
      <c r="AA1061" s="425"/>
      <c r="AB1061" s="425"/>
      <c r="AC1061" s="425"/>
      <c r="AD1061" s="425"/>
      <c r="AE1061" s="425"/>
      <c r="AF1061" s="425"/>
      <c r="AG1061" s="425"/>
      <c r="AH1061" s="425"/>
      <c r="AI1061" s="425"/>
      <c r="AJ1061" s="425"/>
      <c r="AK1061" s="425"/>
      <c r="AL1061" s="425"/>
      <c r="AM1061" s="306"/>
    </row>
    <row r="1062" spans="1:39" ht="15" hidden="1" customHeight="1" outlineLevel="1">
      <c r="A1062" s="532">
        <v>34</v>
      </c>
      <c r="B1062" s="428" t="s">
        <v>126</v>
      </c>
      <c r="C1062" s="291" t="s">
        <v>25</v>
      </c>
      <c r="D1062" s="295"/>
      <c r="E1062" s="295"/>
      <c r="F1062" s="295"/>
      <c r="G1062" s="295"/>
      <c r="H1062" s="295"/>
      <c r="I1062" s="295"/>
      <c r="J1062" s="295"/>
      <c r="K1062" s="295"/>
      <c r="L1062" s="295"/>
      <c r="M1062" s="295"/>
      <c r="N1062" s="295">
        <v>0</v>
      </c>
      <c r="O1062" s="295"/>
      <c r="P1062" s="295"/>
      <c r="Q1062" s="295"/>
      <c r="R1062" s="295"/>
      <c r="S1062" s="295"/>
      <c r="T1062" s="295"/>
      <c r="U1062" s="295"/>
      <c r="V1062" s="295"/>
      <c r="W1062" s="295"/>
      <c r="X1062" s="295"/>
      <c r="Y1062" s="426"/>
      <c r="Z1062" s="415"/>
      <c r="AA1062" s="415"/>
      <c r="AB1062" s="415"/>
      <c r="AC1062" s="415"/>
      <c r="AD1062" s="415"/>
      <c r="AE1062" s="415"/>
      <c r="AF1062" s="415"/>
      <c r="AG1062" s="415"/>
      <c r="AH1062" s="415"/>
      <c r="AI1062" s="415"/>
      <c r="AJ1062" s="415"/>
      <c r="AK1062" s="415"/>
      <c r="AL1062" s="415"/>
      <c r="AM1062" s="296">
        <f>SUM(Y1062:AL1062)</f>
        <v>0</v>
      </c>
    </row>
    <row r="1063" spans="1:39" ht="15" hidden="1" customHeight="1" outlineLevel="1">
      <c r="A1063" s="532"/>
      <c r="B1063" s="294" t="s">
        <v>346</v>
      </c>
      <c r="C1063" s="291" t="s">
        <v>163</v>
      </c>
      <c r="D1063" s="295"/>
      <c r="E1063" s="295"/>
      <c r="F1063" s="295"/>
      <c r="G1063" s="295"/>
      <c r="H1063" s="295"/>
      <c r="I1063" s="295"/>
      <c r="J1063" s="295"/>
      <c r="K1063" s="295"/>
      <c r="L1063" s="295"/>
      <c r="M1063" s="295"/>
      <c r="N1063" s="295">
        <f>N1062</f>
        <v>0</v>
      </c>
      <c r="O1063" s="295"/>
      <c r="P1063" s="295"/>
      <c r="Q1063" s="295"/>
      <c r="R1063" s="295"/>
      <c r="S1063" s="295"/>
      <c r="T1063" s="295"/>
      <c r="U1063" s="295"/>
      <c r="V1063" s="295"/>
      <c r="W1063" s="295"/>
      <c r="X1063" s="295"/>
      <c r="Y1063" s="411">
        <f>Y1062</f>
        <v>0</v>
      </c>
      <c r="Z1063" s="411">
        <f t="shared" ref="Z1063" si="3216">Z1062</f>
        <v>0</v>
      </c>
      <c r="AA1063" s="411">
        <f t="shared" ref="AA1063" si="3217">AA1062</f>
        <v>0</v>
      </c>
      <c r="AB1063" s="411">
        <f t="shared" ref="AB1063" si="3218">AB1062</f>
        <v>0</v>
      </c>
      <c r="AC1063" s="411">
        <f t="shared" ref="AC1063" si="3219">AC1062</f>
        <v>0</v>
      </c>
      <c r="AD1063" s="411">
        <f t="shared" ref="AD1063" si="3220">AD1062</f>
        <v>0</v>
      </c>
      <c r="AE1063" s="411">
        <f t="shared" ref="AE1063" si="3221">AE1062</f>
        <v>0</v>
      </c>
      <c r="AF1063" s="411">
        <f t="shared" ref="AF1063" si="3222">AF1062</f>
        <v>0</v>
      </c>
      <c r="AG1063" s="411">
        <f t="shared" ref="AG1063" si="3223">AG1062</f>
        <v>0</v>
      </c>
      <c r="AH1063" s="411">
        <f t="shared" ref="AH1063" si="3224">AH1062</f>
        <v>0</v>
      </c>
      <c r="AI1063" s="411">
        <f t="shared" ref="AI1063" si="3225">AI1062</f>
        <v>0</v>
      </c>
      <c r="AJ1063" s="411">
        <f t="shared" ref="AJ1063" si="3226">AJ1062</f>
        <v>0</v>
      </c>
      <c r="AK1063" s="411">
        <f t="shared" ref="AK1063" si="3227">AK1062</f>
        <v>0</v>
      </c>
      <c r="AL1063" s="411">
        <f t="shared" ref="AL1063" si="3228">AL1062</f>
        <v>0</v>
      </c>
      <c r="AM1063" s="306"/>
    </row>
    <row r="1064" spans="1:39" ht="15" hidden="1" customHeight="1" outlineLevel="1">
      <c r="A1064" s="532"/>
      <c r="B1064" s="428"/>
      <c r="C1064" s="291"/>
      <c r="D1064" s="291"/>
      <c r="E1064" s="291"/>
      <c r="F1064" s="291"/>
      <c r="G1064" s="291"/>
      <c r="H1064" s="291"/>
      <c r="I1064" s="291"/>
      <c r="J1064" s="291"/>
      <c r="K1064" s="291"/>
      <c r="L1064" s="291"/>
      <c r="M1064" s="291"/>
      <c r="N1064" s="291"/>
      <c r="O1064" s="291"/>
      <c r="P1064" s="291"/>
      <c r="Q1064" s="291"/>
      <c r="R1064" s="291"/>
      <c r="S1064" s="291"/>
      <c r="T1064" s="291"/>
      <c r="U1064" s="291"/>
      <c r="V1064" s="291"/>
      <c r="W1064" s="291"/>
      <c r="X1064" s="291"/>
      <c r="Y1064" s="412"/>
      <c r="Z1064" s="425"/>
      <c r="AA1064" s="425"/>
      <c r="AB1064" s="425"/>
      <c r="AC1064" s="425"/>
      <c r="AD1064" s="425"/>
      <c r="AE1064" s="425"/>
      <c r="AF1064" s="425"/>
      <c r="AG1064" s="425"/>
      <c r="AH1064" s="425"/>
      <c r="AI1064" s="425"/>
      <c r="AJ1064" s="425"/>
      <c r="AK1064" s="425"/>
      <c r="AL1064" s="425"/>
      <c r="AM1064" s="306"/>
    </row>
    <row r="1065" spans="1:39" ht="15" hidden="1" customHeight="1" outlineLevel="1">
      <c r="A1065" s="532">
        <v>35</v>
      </c>
      <c r="B1065" s="428" t="s">
        <v>127</v>
      </c>
      <c r="C1065" s="291" t="s">
        <v>25</v>
      </c>
      <c r="D1065" s="295"/>
      <c r="E1065" s="295"/>
      <c r="F1065" s="295"/>
      <c r="G1065" s="295"/>
      <c r="H1065" s="295"/>
      <c r="I1065" s="295"/>
      <c r="J1065" s="295"/>
      <c r="K1065" s="295"/>
      <c r="L1065" s="295"/>
      <c r="M1065" s="295"/>
      <c r="N1065" s="295">
        <v>0</v>
      </c>
      <c r="O1065" s="295"/>
      <c r="P1065" s="295"/>
      <c r="Q1065" s="295"/>
      <c r="R1065" s="295"/>
      <c r="S1065" s="295"/>
      <c r="T1065" s="295"/>
      <c r="U1065" s="295"/>
      <c r="V1065" s="295"/>
      <c r="W1065" s="295"/>
      <c r="X1065" s="295"/>
      <c r="Y1065" s="426"/>
      <c r="Z1065" s="415"/>
      <c r="AA1065" s="415"/>
      <c r="AB1065" s="415"/>
      <c r="AC1065" s="415"/>
      <c r="AD1065" s="415"/>
      <c r="AE1065" s="415"/>
      <c r="AF1065" s="415"/>
      <c r="AG1065" s="415"/>
      <c r="AH1065" s="415"/>
      <c r="AI1065" s="415"/>
      <c r="AJ1065" s="415"/>
      <c r="AK1065" s="415"/>
      <c r="AL1065" s="415"/>
      <c r="AM1065" s="296">
        <f>SUM(Y1065:AL1065)</f>
        <v>0</v>
      </c>
    </row>
    <row r="1066" spans="1:39" ht="15" hidden="1" customHeight="1" outlineLevel="1">
      <c r="A1066" s="532"/>
      <c r="B1066" s="294" t="s">
        <v>346</v>
      </c>
      <c r="C1066" s="291" t="s">
        <v>163</v>
      </c>
      <c r="D1066" s="295"/>
      <c r="E1066" s="295"/>
      <c r="F1066" s="295"/>
      <c r="G1066" s="295"/>
      <c r="H1066" s="295"/>
      <c r="I1066" s="295"/>
      <c r="J1066" s="295"/>
      <c r="K1066" s="295"/>
      <c r="L1066" s="295"/>
      <c r="M1066" s="295"/>
      <c r="N1066" s="295">
        <f>N1065</f>
        <v>0</v>
      </c>
      <c r="O1066" s="295"/>
      <c r="P1066" s="295"/>
      <c r="Q1066" s="295"/>
      <c r="R1066" s="295"/>
      <c r="S1066" s="295"/>
      <c r="T1066" s="295"/>
      <c r="U1066" s="295"/>
      <c r="V1066" s="295"/>
      <c r="W1066" s="295"/>
      <c r="X1066" s="295"/>
      <c r="Y1066" s="411">
        <f>Y1065</f>
        <v>0</v>
      </c>
      <c r="Z1066" s="411">
        <f t="shared" ref="Z1066" si="3229">Z1065</f>
        <v>0</v>
      </c>
      <c r="AA1066" s="411">
        <f t="shared" ref="AA1066" si="3230">AA1065</f>
        <v>0</v>
      </c>
      <c r="AB1066" s="411">
        <f t="shared" ref="AB1066" si="3231">AB1065</f>
        <v>0</v>
      </c>
      <c r="AC1066" s="411">
        <f t="shared" ref="AC1066" si="3232">AC1065</f>
        <v>0</v>
      </c>
      <c r="AD1066" s="411">
        <f t="shared" ref="AD1066" si="3233">AD1065</f>
        <v>0</v>
      </c>
      <c r="AE1066" s="411">
        <f t="shared" ref="AE1066" si="3234">AE1065</f>
        <v>0</v>
      </c>
      <c r="AF1066" s="411">
        <f t="shared" ref="AF1066" si="3235">AF1065</f>
        <v>0</v>
      </c>
      <c r="AG1066" s="411">
        <f t="shared" ref="AG1066" si="3236">AG1065</f>
        <v>0</v>
      </c>
      <c r="AH1066" s="411">
        <f t="shared" ref="AH1066" si="3237">AH1065</f>
        <v>0</v>
      </c>
      <c r="AI1066" s="411">
        <f t="shared" ref="AI1066" si="3238">AI1065</f>
        <v>0</v>
      </c>
      <c r="AJ1066" s="411">
        <f t="shared" ref="AJ1066" si="3239">AJ1065</f>
        <v>0</v>
      </c>
      <c r="AK1066" s="411">
        <f t="shared" ref="AK1066" si="3240">AK1065</f>
        <v>0</v>
      </c>
      <c r="AL1066" s="411">
        <f t="shared" ref="AL1066" si="3241">AL1065</f>
        <v>0</v>
      </c>
      <c r="AM1066" s="306"/>
    </row>
    <row r="1067" spans="1:39" ht="15" hidden="1" customHeight="1" outlineLevel="1">
      <c r="A1067" s="532"/>
      <c r="B1067" s="431"/>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15" hidden="1" customHeight="1" outlineLevel="1">
      <c r="A1068" s="532"/>
      <c r="B1068" s="288" t="s">
        <v>502</v>
      </c>
      <c r="C1068" s="291"/>
      <c r="D1068" s="291"/>
      <c r="E1068" s="291"/>
      <c r="F1068" s="291"/>
      <c r="G1068" s="291"/>
      <c r="H1068" s="291"/>
      <c r="I1068" s="291"/>
      <c r="J1068" s="291"/>
      <c r="K1068" s="291"/>
      <c r="L1068" s="291"/>
      <c r="M1068" s="291"/>
      <c r="N1068" s="291"/>
      <c r="O1068" s="291"/>
      <c r="P1068" s="291"/>
      <c r="Q1068" s="291"/>
      <c r="R1068" s="291"/>
      <c r="S1068" s="291"/>
      <c r="T1068" s="291"/>
      <c r="U1068" s="291"/>
      <c r="V1068" s="291"/>
      <c r="W1068" s="291"/>
      <c r="X1068" s="291"/>
      <c r="Y1068" s="412"/>
      <c r="Z1068" s="425"/>
      <c r="AA1068" s="425"/>
      <c r="AB1068" s="425"/>
      <c r="AC1068" s="425"/>
      <c r="AD1068" s="425"/>
      <c r="AE1068" s="425"/>
      <c r="AF1068" s="425"/>
      <c r="AG1068" s="425"/>
      <c r="AH1068" s="425"/>
      <c r="AI1068" s="425"/>
      <c r="AJ1068" s="425"/>
      <c r="AK1068" s="425"/>
      <c r="AL1068" s="425"/>
      <c r="AM1068" s="306"/>
    </row>
    <row r="1069" spans="1:39" ht="28.5" hidden="1" customHeight="1" outlineLevel="1">
      <c r="A1069" s="532">
        <v>36</v>
      </c>
      <c r="B1069" s="428" t="s">
        <v>128</v>
      </c>
      <c r="C1069" s="291" t="s">
        <v>25</v>
      </c>
      <c r="D1069" s="295"/>
      <c r="E1069" s="295"/>
      <c r="F1069" s="295"/>
      <c r="G1069" s="295"/>
      <c r="H1069" s="295"/>
      <c r="I1069" s="295"/>
      <c r="J1069" s="295"/>
      <c r="K1069" s="295"/>
      <c r="L1069" s="295"/>
      <c r="M1069" s="295"/>
      <c r="N1069" s="295">
        <v>12</v>
      </c>
      <c r="O1069" s="295"/>
      <c r="P1069" s="295"/>
      <c r="Q1069" s="295"/>
      <c r="R1069" s="295"/>
      <c r="S1069" s="295"/>
      <c r="T1069" s="295"/>
      <c r="U1069" s="295"/>
      <c r="V1069" s="295"/>
      <c r="W1069" s="295"/>
      <c r="X1069" s="295"/>
      <c r="Y1069" s="426"/>
      <c r="Z1069" s="415"/>
      <c r="AA1069" s="415"/>
      <c r="AB1069" s="415"/>
      <c r="AC1069" s="415"/>
      <c r="AD1069" s="415"/>
      <c r="AE1069" s="415"/>
      <c r="AF1069" s="415"/>
      <c r="AG1069" s="415"/>
      <c r="AH1069" s="415"/>
      <c r="AI1069" s="415"/>
      <c r="AJ1069" s="415"/>
      <c r="AK1069" s="415"/>
      <c r="AL1069" s="415"/>
      <c r="AM1069" s="296">
        <f>SUM(Y1069:AL1069)</f>
        <v>0</v>
      </c>
    </row>
    <row r="1070" spans="1:39" ht="15" hidden="1" customHeight="1" outlineLevel="1">
      <c r="A1070" s="532"/>
      <c r="B1070" s="294" t="s">
        <v>346</v>
      </c>
      <c r="C1070" s="291" t="s">
        <v>163</v>
      </c>
      <c r="D1070" s="295"/>
      <c r="E1070" s="295"/>
      <c r="F1070" s="295"/>
      <c r="G1070" s="295"/>
      <c r="H1070" s="295"/>
      <c r="I1070" s="295"/>
      <c r="J1070" s="295"/>
      <c r="K1070" s="295"/>
      <c r="L1070" s="295"/>
      <c r="M1070" s="295"/>
      <c r="N1070" s="295">
        <f>N1069</f>
        <v>12</v>
      </c>
      <c r="O1070" s="295"/>
      <c r="P1070" s="295"/>
      <c r="Q1070" s="295"/>
      <c r="R1070" s="295"/>
      <c r="S1070" s="295"/>
      <c r="T1070" s="295"/>
      <c r="U1070" s="295"/>
      <c r="V1070" s="295"/>
      <c r="W1070" s="295"/>
      <c r="X1070" s="295"/>
      <c r="Y1070" s="411">
        <f>Y1069</f>
        <v>0</v>
      </c>
      <c r="Z1070" s="411">
        <f t="shared" ref="Z1070" si="3242">Z1069</f>
        <v>0</v>
      </c>
      <c r="AA1070" s="411">
        <f t="shared" ref="AA1070" si="3243">AA1069</f>
        <v>0</v>
      </c>
      <c r="AB1070" s="411">
        <f t="shared" ref="AB1070" si="3244">AB1069</f>
        <v>0</v>
      </c>
      <c r="AC1070" s="411">
        <f t="shared" ref="AC1070" si="3245">AC1069</f>
        <v>0</v>
      </c>
      <c r="AD1070" s="411">
        <f t="shared" ref="AD1070" si="3246">AD1069</f>
        <v>0</v>
      </c>
      <c r="AE1070" s="411">
        <f t="shared" ref="AE1070" si="3247">AE1069</f>
        <v>0</v>
      </c>
      <c r="AF1070" s="411">
        <f t="shared" ref="AF1070" si="3248">AF1069</f>
        <v>0</v>
      </c>
      <c r="AG1070" s="411">
        <f t="shared" ref="AG1070" si="3249">AG1069</f>
        <v>0</v>
      </c>
      <c r="AH1070" s="411">
        <f t="shared" ref="AH1070" si="3250">AH1069</f>
        <v>0</v>
      </c>
      <c r="AI1070" s="411">
        <f t="shared" ref="AI1070" si="3251">AI1069</f>
        <v>0</v>
      </c>
      <c r="AJ1070" s="411">
        <f t="shared" ref="AJ1070" si="3252">AJ1069</f>
        <v>0</v>
      </c>
      <c r="AK1070" s="411">
        <f t="shared" ref="AK1070" si="3253">AK1069</f>
        <v>0</v>
      </c>
      <c r="AL1070" s="411">
        <f t="shared" ref="AL1070" si="3254">AL1069</f>
        <v>0</v>
      </c>
      <c r="AM1070" s="306"/>
    </row>
    <row r="1071" spans="1:39" ht="15" hidden="1" customHeight="1" outlineLevel="1">
      <c r="A1071" s="532"/>
      <c r="B1071" s="428"/>
      <c r="C1071" s="291"/>
      <c r="D1071" s="291"/>
      <c r="E1071" s="291"/>
      <c r="F1071" s="291"/>
      <c r="G1071" s="291"/>
      <c r="H1071" s="291"/>
      <c r="I1071" s="291"/>
      <c r="J1071" s="291"/>
      <c r="K1071" s="291"/>
      <c r="L1071" s="291"/>
      <c r="M1071" s="291"/>
      <c r="N1071" s="291"/>
      <c r="O1071" s="291"/>
      <c r="P1071" s="291"/>
      <c r="Q1071" s="291"/>
      <c r="R1071" s="291"/>
      <c r="S1071" s="291"/>
      <c r="T1071" s="291"/>
      <c r="U1071" s="291"/>
      <c r="V1071" s="291"/>
      <c r="W1071" s="291"/>
      <c r="X1071" s="291"/>
      <c r="Y1071" s="412"/>
      <c r="Z1071" s="425"/>
      <c r="AA1071" s="425"/>
      <c r="AB1071" s="425"/>
      <c r="AC1071" s="425"/>
      <c r="AD1071" s="425"/>
      <c r="AE1071" s="425"/>
      <c r="AF1071" s="425"/>
      <c r="AG1071" s="425"/>
      <c r="AH1071" s="425"/>
      <c r="AI1071" s="425"/>
      <c r="AJ1071" s="425"/>
      <c r="AK1071" s="425"/>
      <c r="AL1071" s="425"/>
      <c r="AM1071" s="306"/>
    </row>
    <row r="1072" spans="1:39" ht="15" hidden="1" customHeight="1" outlineLevel="1">
      <c r="A1072" s="532">
        <v>37</v>
      </c>
      <c r="B1072" s="428" t="s">
        <v>129</v>
      </c>
      <c r="C1072" s="291" t="s">
        <v>25</v>
      </c>
      <c r="D1072" s="295"/>
      <c r="E1072" s="295"/>
      <c r="F1072" s="295"/>
      <c r="G1072" s="295"/>
      <c r="H1072" s="295"/>
      <c r="I1072" s="295"/>
      <c r="J1072" s="295"/>
      <c r="K1072" s="295"/>
      <c r="L1072" s="295"/>
      <c r="M1072" s="295"/>
      <c r="N1072" s="295">
        <v>12</v>
      </c>
      <c r="O1072" s="295"/>
      <c r="P1072" s="295"/>
      <c r="Q1072" s="295"/>
      <c r="R1072" s="295"/>
      <c r="S1072" s="295"/>
      <c r="T1072" s="295"/>
      <c r="U1072" s="295"/>
      <c r="V1072" s="295"/>
      <c r="W1072" s="295"/>
      <c r="X1072" s="295"/>
      <c r="Y1072" s="426"/>
      <c r="Z1072" s="415"/>
      <c r="AA1072" s="415"/>
      <c r="AB1072" s="415"/>
      <c r="AC1072" s="415"/>
      <c r="AD1072" s="415"/>
      <c r="AE1072" s="415"/>
      <c r="AF1072" s="415"/>
      <c r="AG1072" s="415"/>
      <c r="AH1072" s="415"/>
      <c r="AI1072" s="415"/>
      <c r="AJ1072" s="415"/>
      <c r="AK1072" s="415"/>
      <c r="AL1072" s="415"/>
      <c r="AM1072" s="296">
        <f>SUM(Y1072:AL1072)</f>
        <v>0</v>
      </c>
    </row>
    <row r="1073" spans="1:39" ht="15" hidden="1" customHeight="1" outlineLevel="1">
      <c r="A1073" s="532"/>
      <c r="B1073" s="294" t="s">
        <v>346</v>
      </c>
      <c r="C1073" s="291" t="s">
        <v>163</v>
      </c>
      <c r="D1073" s="295"/>
      <c r="E1073" s="295"/>
      <c r="F1073" s="295"/>
      <c r="G1073" s="295"/>
      <c r="H1073" s="295"/>
      <c r="I1073" s="295"/>
      <c r="J1073" s="295"/>
      <c r="K1073" s="295"/>
      <c r="L1073" s="295"/>
      <c r="M1073" s="295"/>
      <c r="N1073" s="295">
        <f>N1072</f>
        <v>12</v>
      </c>
      <c r="O1073" s="295"/>
      <c r="P1073" s="295"/>
      <c r="Q1073" s="295"/>
      <c r="R1073" s="295"/>
      <c r="S1073" s="295"/>
      <c r="T1073" s="295"/>
      <c r="U1073" s="295"/>
      <c r="V1073" s="295"/>
      <c r="W1073" s="295"/>
      <c r="X1073" s="295"/>
      <c r="Y1073" s="411">
        <f>Y1072</f>
        <v>0</v>
      </c>
      <c r="Z1073" s="411">
        <f t="shared" ref="Z1073" si="3255">Z1072</f>
        <v>0</v>
      </c>
      <c r="AA1073" s="411">
        <f t="shared" ref="AA1073" si="3256">AA1072</f>
        <v>0</v>
      </c>
      <c r="AB1073" s="411">
        <f t="shared" ref="AB1073" si="3257">AB1072</f>
        <v>0</v>
      </c>
      <c r="AC1073" s="411">
        <f t="shared" ref="AC1073" si="3258">AC1072</f>
        <v>0</v>
      </c>
      <c r="AD1073" s="411">
        <f t="shared" ref="AD1073" si="3259">AD1072</f>
        <v>0</v>
      </c>
      <c r="AE1073" s="411">
        <f t="shared" ref="AE1073" si="3260">AE1072</f>
        <v>0</v>
      </c>
      <c r="AF1073" s="411">
        <f t="shared" ref="AF1073" si="3261">AF1072</f>
        <v>0</v>
      </c>
      <c r="AG1073" s="411">
        <f t="shared" ref="AG1073" si="3262">AG1072</f>
        <v>0</v>
      </c>
      <c r="AH1073" s="411">
        <f t="shared" ref="AH1073" si="3263">AH1072</f>
        <v>0</v>
      </c>
      <c r="AI1073" s="411">
        <f t="shared" ref="AI1073" si="3264">AI1072</f>
        <v>0</v>
      </c>
      <c r="AJ1073" s="411">
        <f t="shared" ref="AJ1073" si="3265">AJ1072</f>
        <v>0</v>
      </c>
      <c r="AK1073" s="411">
        <f t="shared" ref="AK1073" si="3266">AK1072</f>
        <v>0</v>
      </c>
      <c r="AL1073" s="411">
        <f t="shared" ref="AL1073" si="3267">AL1072</f>
        <v>0</v>
      </c>
      <c r="AM1073" s="306"/>
    </row>
    <row r="1074" spans="1:39" ht="15" hidden="1" customHeight="1" outlineLevel="1">
      <c r="A1074" s="532"/>
      <c r="B1074" s="428"/>
      <c r="C1074" s="291"/>
      <c r="D1074" s="291"/>
      <c r="E1074" s="291"/>
      <c r="F1074" s="291"/>
      <c r="G1074" s="291"/>
      <c r="H1074" s="291"/>
      <c r="I1074" s="291"/>
      <c r="J1074" s="291"/>
      <c r="K1074" s="291"/>
      <c r="L1074" s="291"/>
      <c r="M1074" s="291"/>
      <c r="N1074" s="291"/>
      <c r="O1074" s="291"/>
      <c r="P1074" s="291"/>
      <c r="Q1074" s="291"/>
      <c r="R1074" s="291"/>
      <c r="S1074" s="291"/>
      <c r="T1074" s="291"/>
      <c r="U1074" s="291"/>
      <c r="V1074" s="291"/>
      <c r="W1074" s="291"/>
      <c r="X1074" s="291"/>
      <c r="Y1074" s="412"/>
      <c r="Z1074" s="425"/>
      <c r="AA1074" s="425"/>
      <c r="AB1074" s="425"/>
      <c r="AC1074" s="425"/>
      <c r="AD1074" s="425"/>
      <c r="AE1074" s="425"/>
      <c r="AF1074" s="425"/>
      <c r="AG1074" s="425"/>
      <c r="AH1074" s="425"/>
      <c r="AI1074" s="425"/>
      <c r="AJ1074" s="425"/>
      <c r="AK1074" s="425"/>
      <c r="AL1074" s="425"/>
      <c r="AM1074" s="306"/>
    </row>
    <row r="1075" spans="1:39" ht="15" hidden="1" customHeight="1" outlineLevel="1">
      <c r="A1075" s="532">
        <v>38</v>
      </c>
      <c r="B1075" s="428" t="s">
        <v>130</v>
      </c>
      <c r="C1075" s="291" t="s">
        <v>25</v>
      </c>
      <c r="D1075" s="295"/>
      <c r="E1075" s="295"/>
      <c r="F1075" s="295"/>
      <c r="G1075" s="295"/>
      <c r="H1075" s="295"/>
      <c r="I1075" s="295"/>
      <c r="J1075" s="295"/>
      <c r="K1075" s="295"/>
      <c r="L1075" s="295"/>
      <c r="M1075" s="295"/>
      <c r="N1075" s="295">
        <v>12</v>
      </c>
      <c r="O1075" s="295"/>
      <c r="P1075" s="295"/>
      <c r="Q1075" s="295"/>
      <c r="R1075" s="295"/>
      <c r="S1075" s="295"/>
      <c r="T1075" s="295"/>
      <c r="U1075" s="295"/>
      <c r="V1075" s="295"/>
      <c r="W1075" s="295"/>
      <c r="X1075" s="295"/>
      <c r="Y1075" s="426"/>
      <c r="Z1075" s="415"/>
      <c r="AA1075" s="415"/>
      <c r="AB1075" s="415"/>
      <c r="AC1075" s="415"/>
      <c r="AD1075" s="415"/>
      <c r="AE1075" s="415"/>
      <c r="AF1075" s="415"/>
      <c r="AG1075" s="415"/>
      <c r="AH1075" s="415"/>
      <c r="AI1075" s="415"/>
      <c r="AJ1075" s="415"/>
      <c r="AK1075" s="415"/>
      <c r="AL1075" s="415"/>
      <c r="AM1075" s="296">
        <f>SUM(Y1075:AL1075)</f>
        <v>0</v>
      </c>
    </row>
    <row r="1076" spans="1:39" ht="15" hidden="1" customHeight="1" outlineLevel="1">
      <c r="A1076" s="532"/>
      <c r="B1076" s="294" t="s">
        <v>346</v>
      </c>
      <c r="C1076" s="291" t="s">
        <v>163</v>
      </c>
      <c r="D1076" s="295"/>
      <c r="E1076" s="295"/>
      <c r="F1076" s="295"/>
      <c r="G1076" s="295"/>
      <c r="H1076" s="295"/>
      <c r="I1076" s="295"/>
      <c r="J1076" s="295"/>
      <c r="K1076" s="295"/>
      <c r="L1076" s="295"/>
      <c r="M1076" s="295"/>
      <c r="N1076" s="295">
        <f>N1075</f>
        <v>12</v>
      </c>
      <c r="O1076" s="295"/>
      <c r="P1076" s="295"/>
      <c r="Q1076" s="295"/>
      <c r="R1076" s="295"/>
      <c r="S1076" s="295"/>
      <c r="T1076" s="295"/>
      <c r="U1076" s="295"/>
      <c r="V1076" s="295"/>
      <c r="W1076" s="295"/>
      <c r="X1076" s="295"/>
      <c r="Y1076" s="411">
        <f>Y1075</f>
        <v>0</v>
      </c>
      <c r="Z1076" s="411">
        <f t="shared" ref="Z1076" si="3268">Z1075</f>
        <v>0</v>
      </c>
      <c r="AA1076" s="411">
        <f t="shared" ref="AA1076" si="3269">AA1075</f>
        <v>0</v>
      </c>
      <c r="AB1076" s="411">
        <f t="shared" ref="AB1076" si="3270">AB1075</f>
        <v>0</v>
      </c>
      <c r="AC1076" s="411">
        <f t="shared" ref="AC1076" si="3271">AC1075</f>
        <v>0</v>
      </c>
      <c r="AD1076" s="411">
        <f t="shared" ref="AD1076" si="3272">AD1075</f>
        <v>0</v>
      </c>
      <c r="AE1076" s="411">
        <f t="shared" ref="AE1076" si="3273">AE1075</f>
        <v>0</v>
      </c>
      <c r="AF1076" s="411">
        <f t="shared" ref="AF1076" si="3274">AF1075</f>
        <v>0</v>
      </c>
      <c r="AG1076" s="411">
        <f t="shared" ref="AG1076" si="3275">AG1075</f>
        <v>0</v>
      </c>
      <c r="AH1076" s="411">
        <f t="shared" ref="AH1076" si="3276">AH1075</f>
        <v>0</v>
      </c>
      <c r="AI1076" s="411">
        <f t="shared" ref="AI1076" si="3277">AI1075</f>
        <v>0</v>
      </c>
      <c r="AJ1076" s="411">
        <f t="shared" ref="AJ1076" si="3278">AJ1075</f>
        <v>0</v>
      </c>
      <c r="AK1076" s="411">
        <f t="shared" ref="AK1076" si="3279">AK1075</f>
        <v>0</v>
      </c>
      <c r="AL1076" s="411">
        <f t="shared" ref="AL1076" si="3280">AL1075</f>
        <v>0</v>
      </c>
      <c r="AM1076" s="306"/>
    </row>
    <row r="1077" spans="1:39" ht="15" hidden="1" customHeight="1" outlineLevel="1">
      <c r="A1077" s="532"/>
      <c r="B1077" s="428"/>
      <c r="C1077" s="291"/>
      <c r="D1077" s="291"/>
      <c r="E1077" s="291"/>
      <c r="F1077" s="291"/>
      <c r="G1077" s="291"/>
      <c r="H1077" s="291"/>
      <c r="I1077" s="291"/>
      <c r="J1077" s="291"/>
      <c r="K1077" s="291"/>
      <c r="L1077" s="291"/>
      <c r="M1077" s="291"/>
      <c r="N1077" s="291"/>
      <c r="O1077" s="291"/>
      <c r="P1077" s="291"/>
      <c r="Q1077" s="291"/>
      <c r="R1077" s="291"/>
      <c r="S1077" s="291"/>
      <c r="T1077" s="291"/>
      <c r="U1077" s="291"/>
      <c r="V1077" s="291"/>
      <c r="W1077" s="291"/>
      <c r="X1077" s="291"/>
      <c r="Y1077" s="412"/>
      <c r="Z1077" s="425"/>
      <c r="AA1077" s="425"/>
      <c r="AB1077" s="425"/>
      <c r="AC1077" s="425"/>
      <c r="AD1077" s="425"/>
      <c r="AE1077" s="425"/>
      <c r="AF1077" s="425"/>
      <c r="AG1077" s="425"/>
      <c r="AH1077" s="425"/>
      <c r="AI1077" s="425"/>
      <c r="AJ1077" s="425"/>
      <c r="AK1077" s="425"/>
      <c r="AL1077" s="425"/>
      <c r="AM1077" s="306"/>
    </row>
    <row r="1078" spans="1:39" ht="15" hidden="1" customHeight="1" outlineLevel="1">
      <c r="A1078" s="532">
        <v>39</v>
      </c>
      <c r="B1078" s="428" t="s">
        <v>131</v>
      </c>
      <c r="C1078" s="291" t="s">
        <v>25</v>
      </c>
      <c r="D1078" s="295"/>
      <c r="E1078" s="295"/>
      <c r="F1078" s="295"/>
      <c r="G1078" s="295"/>
      <c r="H1078" s="295"/>
      <c r="I1078" s="295"/>
      <c r="J1078" s="295"/>
      <c r="K1078" s="295"/>
      <c r="L1078" s="295"/>
      <c r="M1078" s="295"/>
      <c r="N1078" s="295">
        <v>12</v>
      </c>
      <c r="O1078" s="295"/>
      <c r="P1078" s="295"/>
      <c r="Q1078" s="295"/>
      <c r="R1078" s="295"/>
      <c r="S1078" s="295"/>
      <c r="T1078" s="295"/>
      <c r="U1078" s="295"/>
      <c r="V1078" s="295"/>
      <c r="W1078" s="295"/>
      <c r="X1078" s="295"/>
      <c r="Y1078" s="426"/>
      <c r="Z1078" s="415"/>
      <c r="AA1078" s="415"/>
      <c r="AB1078" s="415"/>
      <c r="AC1078" s="415"/>
      <c r="AD1078" s="415"/>
      <c r="AE1078" s="415"/>
      <c r="AF1078" s="415"/>
      <c r="AG1078" s="415"/>
      <c r="AH1078" s="415"/>
      <c r="AI1078" s="415"/>
      <c r="AJ1078" s="415"/>
      <c r="AK1078" s="415"/>
      <c r="AL1078" s="415"/>
      <c r="AM1078" s="296">
        <f>SUM(Y1078:AL1078)</f>
        <v>0</v>
      </c>
    </row>
    <row r="1079" spans="1:39" ht="15" hidden="1" customHeight="1" outlineLevel="1">
      <c r="A1079" s="532"/>
      <c r="B1079" s="294" t="s">
        <v>346</v>
      </c>
      <c r="C1079" s="291" t="s">
        <v>163</v>
      </c>
      <c r="D1079" s="295"/>
      <c r="E1079" s="295"/>
      <c r="F1079" s="295"/>
      <c r="G1079" s="295"/>
      <c r="H1079" s="295"/>
      <c r="I1079" s="295"/>
      <c r="J1079" s="295"/>
      <c r="K1079" s="295"/>
      <c r="L1079" s="295"/>
      <c r="M1079" s="295"/>
      <c r="N1079" s="295">
        <f>N1078</f>
        <v>12</v>
      </c>
      <c r="O1079" s="295"/>
      <c r="P1079" s="295"/>
      <c r="Q1079" s="295"/>
      <c r="R1079" s="295"/>
      <c r="S1079" s="295"/>
      <c r="T1079" s="295"/>
      <c r="U1079" s="295"/>
      <c r="V1079" s="295"/>
      <c r="W1079" s="295"/>
      <c r="X1079" s="295"/>
      <c r="Y1079" s="411">
        <f>Y1078</f>
        <v>0</v>
      </c>
      <c r="Z1079" s="411">
        <f t="shared" ref="Z1079" si="3281">Z1078</f>
        <v>0</v>
      </c>
      <c r="AA1079" s="411">
        <f t="shared" ref="AA1079" si="3282">AA1078</f>
        <v>0</v>
      </c>
      <c r="AB1079" s="411">
        <f t="shared" ref="AB1079" si="3283">AB1078</f>
        <v>0</v>
      </c>
      <c r="AC1079" s="411">
        <f t="shared" ref="AC1079" si="3284">AC1078</f>
        <v>0</v>
      </c>
      <c r="AD1079" s="411">
        <f t="shared" ref="AD1079" si="3285">AD1078</f>
        <v>0</v>
      </c>
      <c r="AE1079" s="411">
        <f t="shared" ref="AE1079" si="3286">AE1078</f>
        <v>0</v>
      </c>
      <c r="AF1079" s="411">
        <f t="shared" ref="AF1079" si="3287">AF1078</f>
        <v>0</v>
      </c>
      <c r="AG1079" s="411">
        <f t="shared" ref="AG1079" si="3288">AG1078</f>
        <v>0</v>
      </c>
      <c r="AH1079" s="411">
        <f t="shared" ref="AH1079" si="3289">AH1078</f>
        <v>0</v>
      </c>
      <c r="AI1079" s="411">
        <f t="shared" ref="AI1079" si="3290">AI1078</f>
        <v>0</v>
      </c>
      <c r="AJ1079" s="411">
        <f t="shared" ref="AJ1079" si="3291">AJ1078</f>
        <v>0</v>
      </c>
      <c r="AK1079" s="411">
        <f t="shared" ref="AK1079" si="3292">AK1078</f>
        <v>0</v>
      </c>
      <c r="AL1079" s="411">
        <f t="shared" ref="AL1079" si="3293">AL1078</f>
        <v>0</v>
      </c>
      <c r="AM1079" s="306"/>
    </row>
    <row r="1080" spans="1:39" ht="15" hidden="1" customHeight="1" outlineLevel="1">
      <c r="A1080" s="532"/>
      <c r="B1080" s="428"/>
      <c r="C1080" s="291"/>
      <c r="D1080" s="291"/>
      <c r="E1080" s="291"/>
      <c r="F1080" s="291"/>
      <c r="G1080" s="291"/>
      <c r="H1080" s="291"/>
      <c r="I1080" s="291"/>
      <c r="J1080" s="291"/>
      <c r="K1080" s="291"/>
      <c r="L1080" s="291"/>
      <c r="M1080" s="291"/>
      <c r="N1080" s="291"/>
      <c r="O1080" s="291"/>
      <c r="P1080" s="291"/>
      <c r="Q1080" s="291"/>
      <c r="R1080" s="291"/>
      <c r="S1080" s="291"/>
      <c r="T1080" s="291"/>
      <c r="U1080" s="291"/>
      <c r="V1080" s="291"/>
      <c r="W1080" s="291"/>
      <c r="X1080" s="291"/>
      <c r="Y1080" s="412"/>
      <c r="Z1080" s="425"/>
      <c r="AA1080" s="425"/>
      <c r="AB1080" s="425"/>
      <c r="AC1080" s="425"/>
      <c r="AD1080" s="425"/>
      <c r="AE1080" s="425"/>
      <c r="AF1080" s="425"/>
      <c r="AG1080" s="425"/>
      <c r="AH1080" s="425"/>
      <c r="AI1080" s="425"/>
      <c r="AJ1080" s="425"/>
      <c r="AK1080" s="425"/>
      <c r="AL1080" s="425"/>
      <c r="AM1080" s="306"/>
    </row>
    <row r="1081" spans="1:39" ht="15" hidden="1" customHeight="1" outlineLevel="1">
      <c r="A1081" s="532">
        <v>40</v>
      </c>
      <c r="B1081" s="428" t="s">
        <v>132</v>
      </c>
      <c r="C1081" s="291" t="s">
        <v>25</v>
      </c>
      <c r="D1081" s="295"/>
      <c r="E1081" s="295"/>
      <c r="F1081" s="295"/>
      <c r="G1081" s="295"/>
      <c r="H1081" s="295"/>
      <c r="I1081" s="295"/>
      <c r="J1081" s="295"/>
      <c r="K1081" s="295"/>
      <c r="L1081" s="295"/>
      <c r="M1081" s="295"/>
      <c r="N1081" s="295">
        <v>12</v>
      </c>
      <c r="O1081" s="295"/>
      <c r="P1081" s="295"/>
      <c r="Q1081" s="295"/>
      <c r="R1081" s="295"/>
      <c r="S1081" s="295"/>
      <c r="T1081" s="295"/>
      <c r="U1081" s="295"/>
      <c r="V1081" s="295"/>
      <c r="W1081" s="295"/>
      <c r="X1081" s="295"/>
      <c r="Y1081" s="426"/>
      <c r="Z1081" s="415"/>
      <c r="AA1081" s="415"/>
      <c r="AB1081" s="415"/>
      <c r="AC1081" s="415"/>
      <c r="AD1081" s="415"/>
      <c r="AE1081" s="415"/>
      <c r="AF1081" s="415"/>
      <c r="AG1081" s="415"/>
      <c r="AH1081" s="415"/>
      <c r="AI1081" s="415"/>
      <c r="AJ1081" s="415"/>
      <c r="AK1081" s="415"/>
      <c r="AL1081" s="415"/>
      <c r="AM1081" s="296">
        <f>SUM(Y1081:AL1081)</f>
        <v>0</v>
      </c>
    </row>
    <row r="1082" spans="1:39" ht="15" hidden="1" customHeight="1" outlineLevel="1">
      <c r="A1082" s="532"/>
      <c r="B1082" s="294" t="s">
        <v>346</v>
      </c>
      <c r="C1082" s="291" t="s">
        <v>163</v>
      </c>
      <c r="D1082" s="295"/>
      <c r="E1082" s="295"/>
      <c r="F1082" s="295"/>
      <c r="G1082" s="295"/>
      <c r="H1082" s="295"/>
      <c r="I1082" s="295"/>
      <c r="J1082" s="295"/>
      <c r="K1082" s="295"/>
      <c r="L1082" s="295"/>
      <c r="M1082" s="295"/>
      <c r="N1082" s="295">
        <f>N1081</f>
        <v>12</v>
      </c>
      <c r="O1082" s="295"/>
      <c r="P1082" s="295"/>
      <c r="Q1082" s="295"/>
      <c r="R1082" s="295"/>
      <c r="S1082" s="295"/>
      <c r="T1082" s="295"/>
      <c r="U1082" s="295"/>
      <c r="V1082" s="295"/>
      <c r="W1082" s="295"/>
      <c r="X1082" s="295"/>
      <c r="Y1082" s="411">
        <f>Y1081</f>
        <v>0</v>
      </c>
      <c r="Z1082" s="411">
        <f t="shared" ref="Z1082" si="3294">Z1081</f>
        <v>0</v>
      </c>
      <c r="AA1082" s="411">
        <f t="shared" ref="AA1082" si="3295">AA1081</f>
        <v>0</v>
      </c>
      <c r="AB1082" s="411">
        <f t="shared" ref="AB1082" si="3296">AB1081</f>
        <v>0</v>
      </c>
      <c r="AC1082" s="411">
        <f t="shared" ref="AC1082" si="3297">AC1081</f>
        <v>0</v>
      </c>
      <c r="AD1082" s="411">
        <f t="shared" ref="AD1082" si="3298">AD1081</f>
        <v>0</v>
      </c>
      <c r="AE1082" s="411">
        <f t="shared" ref="AE1082" si="3299">AE1081</f>
        <v>0</v>
      </c>
      <c r="AF1082" s="411">
        <f t="shared" ref="AF1082" si="3300">AF1081</f>
        <v>0</v>
      </c>
      <c r="AG1082" s="411">
        <f t="shared" ref="AG1082" si="3301">AG1081</f>
        <v>0</v>
      </c>
      <c r="AH1082" s="411">
        <f t="shared" ref="AH1082" si="3302">AH1081</f>
        <v>0</v>
      </c>
      <c r="AI1082" s="411">
        <f t="shared" ref="AI1082" si="3303">AI1081</f>
        <v>0</v>
      </c>
      <c r="AJ1082" s="411">
        <f t="shared" ref="AJ1082" si="3304">AJ1081</f>
        <v>0</v>
      </c>
      <c r="AK1082" s="411">
        <f t="shared" ref="AK1082" si="3305">AK1081</f>
        <v>0</v>
      </c>
      <c r="AL1082" s="411">
        <f t="shared" ref="AL1082" si="3306">AL1081</f>
        <v>0</v>
      </c>
      <c r="AM1082" s="306"/>
    </row>
    <row r="1083" spans="1:39" ht="15" hidden="1" customHeight="1" outlineLevel="1">
      <c r="A1083" s="532"/>
      <c r="B1083" s="428"/>
      <c r="C1083" s="291"/>
      <c r="D1083" s="291"/>
      <c r="E1083" s="291"/>
      <c r="F1083" s="291"/>
      <c r="G1083" s="291"/>
      <c r="H1083" s="291"/>
      <c r="I1083" s="291"/>
      <c r="J1083" s="291"/>
      <c r="K1083" s="291"/>
      <c r="L1083" s="291"/>
      <c r="M1083" s="291"/>
      <c r="N1083" s="291"/>
      <c r="O1083" s="291"/>
      <c r="P1083" s="291"/>
      <c r="Q1083" s="291"/>
      <c r="R1083" s="291"/>
      <c r="S1083" s="291"/>
      <c r="T1083" s="291"/>
      <c r="U1083" s="291"/>
      <c r="V1083" s="291"/>
      <c r="W1083" s="291"/>
      <c r="X1083" s="291"/>
      <c r="Y1083" s="412"/>
      <c r="Z1083" s="425"/>
      <c r="AA1083" s="425"/>
      <c r="AB1083" s="425"/>
      <c r="AC1083" s="425"/>
      <c r="AD1083" s="425"/>
      <c r="AE1083" s="425"/>
      <c r="AF1083" s="425"/>
      <c r="AG1083" s="425"/>
      <c r="AH1083" s="425"/>
      <c r="AI1083" s="425"/>
      <c r="AJ1083" s="425"/>
      <c r="AK1083" s="425"/>
      <c r="AL1083" s="425"/>
      <c r="AM1083" s="306"/>
    </row>
    <row r="1084" spans="1:39" ht="28.5" hidden="1" customHeight="1" outlineLevel="1">
      <c r="A1084" s="532">
        <v>41</v>
      </c>
      <c r="B1084" s="428" t="s">
        <v>133</v>
      </c>
      <c r="C1084" s="291" t="s">
        <v>25</v>
      </c>
      <c r="D1084" s="295"/>
      <c r="E1084" s="295"/>
      <c r="F1084" s="295"/>
      <c r="G1084" s="295"/>
      <c r="H1084" s="295"/>
      <c r="I1084" s="295"/>
      <c r="J1084" s="295"/>
      <c r="K1084" s="295"/>
      <c r="L1084" s="295"/>
      <c r="M1084" s="295"/>
      <c r="N1084" s="295">
        <v>12</v>
      </c>
      <c r="O1084" s="295"/>
      <c r="P1084" s="295"/>
      <c r="Q1084" s="295"/>
      <c r="R1084" s="295"/>
      <c r="S1084" s="295"/>
      <c r="T1084" s="295"/>
      <c r="U1084" s="295"/>
      <c r="V1084" s="295"/>
      <c r="W1084" s="295"/>
      <c r="X1084" s="295"/>
      <c r="Y1084" s="426"/>
      <c r="Z1084" s="415"/>
      <c r="AA1084" s="415"/>
      <c r="AB1084" s="415"/>
      <c r="AC1084" s="415"/>
      <c r="AD1084" s="415"/>
      <c r="AE1084" s="415"/>
      <c r="AF1084" s="415"/>
      <c r="AG1084" s="415"/>
      <c r="AH1084" s="415"/>
      <c r="AI1084" s="415"/>
      <c r="AJ1084" s="415"/>
      <c r="AK1084" s="415"/>
      <c r="AL1084" s="415"/>
      <c r="AM1084" s="296">
        <f>SUM(Y1084:AL1084)</f>
        <v>0</v>
      </c>
    </row>
    <row r="1085" spans="1:39" ht="15" hidden="1" customHeight="1" outlineLevel="1">
      <c r="A1085" s="532"/>
      <c r="B1085" s="294" t="s">
        <v>346</v>
      </c>
      <c r="C1085" s="291" t="s">
        <v>163</v>
      </c>
      <c r="D1085" s="295"/>
      <c r="E1085" s="295"/>
      <c r="F1085" s="295"/>
      <c r="G1085" s="295"/>
      <c r="H1085" s="295"/>
      <c r="I1085" s="295"/>
      <c r="J1085" s="295"/>
      <c r="K1085" s="295"/>
      <c r="L1085" s="295"/>
      <c r="M1085" s="295"/>
      <c r="N1085" s="295">
        <f>N1084</f>
        <v>12</v>
      </c>
      <c r="O1085" s="295"/>
      <c r="P1085" s="295"/>
      <c r="Q1085" s="295"/>
      <c r="R1085" s="295"/>
      <c r="S1085" s="295"/>
      <c r="T1085" s="295"/>
      <c r="U1085" s="295"/>
      <c r="V1085" s="295"/>
      <c r="W1085" s="295"/>
      <c r="X1085" s="295"/>
      <c r="Y1085" s="411">
        <f>Y1084</f>
        <v>0</v>
      </c>
      <c r="Z1085" s="411">
        <f t="shared" ref="Z1085" si="3307">Z1084</f>
        <v>0</v>
      </c>
      <c r="AA1085" s="411">
        <f t="shared" ref="AA1085" si="3308">AA1084</f>
        <v>0</v>
      </c>
      <c r="AB1085" s="411">
        <f t="shared" ref="AB1085" si="3309">AB1084</f>
        <v>0</v>
      </c>
      <c r="AC1085" s="411">
        <f t="shared" ref="AC1085" si="3310">AC1084</f>
        <v>0</v>
      </c>
      <c r="AD1085" s="411">
        <f t="shared" ref="AD1085" si="3311">AD1084</f>
        <v>0</v>
      </c>
      <c r="AE1085" s="411">
        <f t="shared" ref="AE1085" si="3312">AE1084</f>
        <v>0</v>
      </c>
      <c r="AF1085" s="411">
        <f t="shared" ref="AF1085" si="3313">AF1084</f>
        <v>0</v>
      </c>
      <c r="AG1085" s="411">
        <f t="shared" ref="AG1085" si="3314">AG1084</f>
        <v>0</v>
      </c>
      <c r="AH1085" s="411">
        <f t="shared" ref="AH1085" si="3315">AH1084</f>
        <v>0</v>
      </c>
      <c r="AI1085" s="411">
        <f t="shared" ref="AI1085" si="3316">AI1084</f>
        <v>0</v>
      </c>
      <c r="AJ1085" s="411">
        <f t="shared" ref="AJ1085" si="3317">AJ1084</f>
        <v>0</v>
      </c>
      <c r="AK1085" s="411">
        <f t="shared" ref="AK1085" si="3318">AK1084</f>
        <v>0</v>
      </c>
      <c r="AL1085" s="411">
        <f t="shared" ref="AL1085" si="3319">AL1084</f>
        <v>0</v>
      </c>
      <c r="AM1085" s="306"/>
    </row>
    <row r="1086" spans="1:39" ht="15" hidden="1" customHeight="1" outlineLevel="1">
      <c r="A1086" s="532"/>
      <c r="B1086" s="428"/>
      <c r="C1086" s="291"/>
      <c r="D1086" s="291"/>
      <c r="E1086" s="291"/>
      <c r="F1086" s="291"/>
      <c r="G1086" s="291"/>
      <c r="H1086" s="291"/>
      <c r="I1086" s="291"/>
      <c r="J1086" s="291"/>
      <c r="K1086" s="291"/>
      <c r="L1086" s="291"/>
      <c r="M1086" s="291"/>
      <c r="N1086" s="291"/>
      <c r="O1086" s="291"/>
      <c r="P1086" s="291"/>
      <c r="Q1086" s="291"/>
      <c r="R1086" s="291"/>
      <c r="S1086" s="291"/>
      <c r="T1086" s="291"/>
      <c r="U1086" s="291"/>
      <c r="V1086" s="291"/>
      <c r="W1086" s="291"/>
      <c r="X1086" s="291"/>
      <c r="Y1086" s="412"/>
      <c r="Z1086" s="425"/>
      <c r="AA1086" s="425"/>
      <c r="AB1086" s="425"/>
      <c r="AC1086" s="425"/>
      <c r="AD1086" s="425"/>
      <c r="AE1086" s="425"/>
      <c r="AF1086" s="425"/>
      <c r="AG1086" s="425"/>
      <c r="AH1086" s="425"/>
      <c r="AI1086" s="425"/>
      <c r="AJ1086" s="425"/>
      <c r="AK1086" s="425"/>
      <c r="AL1086" s="425"/>
      <c r="AM1086" s="306"/>
    </row>
    <row r="1087" spans="1:39" ht="28.5" hidden="1" customHeight="1" outlineLevel="1">
      <c r="A1087" s="532">
        <v>42</v>
      </c>
      <c r="B1087" s="428" t="s">
        <v>134</v>
      </c>
      <c r="C1087" s="291" t="s">
        <v>25</v>
      </c>
      <c r="D1087" s="295"/>
      <c r="E1087" s="295"/>
      <c r="F1087" s="295"/>
      <c r="G1087" s="295"/>
      <c r="H1087" s="295"/>
      <c r="I1087" s="295"/>
      <c r="J1087" s="295"/>
      <c r="K1087" s="295"/>
      <c r="L1087" s="295"/>
      <c r="M1087" s="295"/>
      <c r="N1087" s="291"/>
      <c r="O1087" s="295"/>
      <c r="P1087" s="295"/>
      <c r="Q1087" s="295"/>
      <c r="R1087" s="295"/>
      <c r="S1087" s="295"/>
      <c r="T1087" s="295"/>
      <c r="U1087" s="295"/>
      <c r="V1087" s="295"/>
      <c r="W1087" s="295"/>
      <c r="X1087" s="295"/>
      <c r="Y1087" s="426"/>
      <c r="Z1087" s="415"/>
      <c r="AA1087" s="415"/>
      <c r="AB1087" s="415"/>
      <c r="AC1087" s="415"/>
      <c r="AD1087" s="415"/>
      <c r="AE1087" s="415"/>
      <c r="AF1087" s="415"/>
      <c r="AG1087" s="415"/>
      <c r="AH1087" s="415"/>
      <c r="AI1087" s="415"/>
      <c r="AJ1087" s="415"/>
      <c r="AK1087" s="415"/>
      <c r="AL1087" s="415"/>
      <c r="AM1087" s="296">
        <f>SUM(Y1087:AL1087)</f>
        <v>0</v>
      </c>
    </row>
    <row r="1088" spans="1:39" ht="15" hidden="1" customHeight="1" outlineLevel="1">
      <c r="A1088" s="532"/>
      <c r="B1088" s="294" t="s">
        <v>346</v>
      </c>
      <c r="C1088" s="291" t="s">
        <v>163</v>
      </c>
      <c r="D1088" s="295"/>
      <c r="E1088" s="295"/>
      <c r="F1088" s="295"/>
      <c r="G1088" s="295"/>
      <c r="H1088" s="295"/>
      <c r="I1088" s="295"/>
      <c r="J1088" s="295"/>
      <c r="K1088" s="295"/>
      <c r="L1088" s="295"/>
      <c r="M1088" s="295"/>
      <c r="N1088" s="468"/>
      <c r="O1088" s="295"/>
      <c r="P1088" s="295"/>
      <c r="Q1088" s="295"/>
      <c r="R1088" s="295"/>
      <c r="S1088" s="295"/>
      <c r="T1088" s="295"/>
      <c r="U1088" s="295"/>
      <c r="V1088" s="295"/>
      <c r="W1088" s="295"/>
      <c r="X1088" s="295"/>
      <c r="Y1088" s="411">
        <f>Y1087</f>
        <v>0</v>
      </c>
      <c r="Z1088" s="411">
        <f t="shared" ref="Z1088" si="3320">Z1087</f>
        <v>0</v>
      </c>
      <c r="AA1088" s="411">
        <f t="shared" ref="AA1088" si="3321">AA1087</f>
        <v>0</v>
      </c>
      <c r="AB1088" s="411">
        <f t="shared" ref="AB1088" si="3322">AB1087</f>
        <v>0</v>
      </c>
      <c r="AC1088" s="411">
        <f t="shared" ref="AC1088" si="3323">AC1087</f>
        <v>0</v>
      </c>
      <c r="AD1088" s="411">
        <f t="shared" ref="AD1088" si="3324">AD1087</f>
        <v>0</v>
      </c>
      <c r="AE1088" s="411">
        <f t="shared" ref="AE1088" si="3325">AE1087</f>
        <v>0</v>
      </c>
      <c r="AF1088" s="411">
        <f t="shared" ref="AF1088" si="3326">AF1087</f>
        <v>0</v>
      </c>
      <c r="AG1088" s="411">
        <f t="shared" ref="AG1088" si="3327">AG1087</f>
        <v>0</v>
      </c>
      <c r="AH1088" s="411">
        <f t="shared" ref="AH1088" si="3328">AH1087</f>
        <v>0</v>
      </c>
      <c r="AI1088" s="411">
        <f t="shared" ref="AI1088" si="3329">AI1087</f>
        <v>0</v>
      </c>
      <c r="AJ1088" s="411">
        <f t="shared" ref="AJ1088" si="3330">AJ1087</f>
        <v>0</v>
      </c>
      <c r="AK1088" s="411">
        <f t="shared" ref="AK1088" si="3331">AK1087</f>
        <v>0</v>
      </c>
      <c r="AL1088" s="411">
        <f t="shared" ref="AL1088" si="3332">AL1087</f>
        <v>0</v>
      </c>
      <c r="AM1088" s="306"/>
    </row>
    <row r="1089" spans="1:39" ht="15" hidden="1" customHeight="1" outlineLevel="1">
      <c r="A1089" s="532"/>
      <c r="B1089" s="428"/>
      <c r="C1089" s="291"/>
      <c r="D1089" s="291"/>
      <c r="E1089" s="291"/>
      <c r="F1089" s="291"/>
      <c r="G1089" s="291"/>
      <c r="H1089" s="291"/>
      <c r="I1089" s="291"/>
      <c r="J1089" s="291"/>
      <c r="K1089" s="291"/>
      <c r="L1089" s="291"/>
      <c r="M1089" s="291"/>
      <c r="N1089" s="291"/>
      <c r="O1089" s="291"/>
      <c r="P1089" s="291"/>
      <c r="Q1089" s="291"/>
      <c r="R1089" s="291"/>
      <c r="S1089" s="291"/>
      <c r="T1089" s="291"/>
      <c r="U1089" s="291"/>
      <c r="V1089" s="291"/>
      <c r="W1089" s="291"/>
      <c r="X1089" s="291"/>
      <c r="Y1089" s="412"/>
      <c r="Z1089" s="425"/>
      <c r="AA1089" s="425"/>
      <c r="AB1089" s="425"/>
      <c r="AC1089" s="425"/>
      <c r="AD1089" s="425"/>
      <c r="AE1089" s="425"/>
      <c r="AF1089" s="425"/>
      <c r="AG1089" s="425"/>
      <c r="AH1089" s="425"/>
      <c r="AI1089" s="425"/>
      <c r="AJ1089" s="425"/>
      <c r="AK1089" s="425"/>
      <c r="AL1089" s="425"/>
      <c r="AM1089" s="306"/>
    </row>
    <row r="1090" spans="1:39" ht="15" hidden="1" customHeight="1" outlineLevel="1">
      <c r="A1090" s="532">
        <v>43</v>
      </c>
      <c r="B1090" s="428" t="s">
        <v>135</v>
      </c>
      <c r="C1090" s="291" t="s">
        <v>25</v>
      </c>
      <c r="D1090" s="295"/>
      <c r="E1090" s="295"/>
      <c r="F1090" s="295"/>
      <c r="G1090" s="295"/>
      <c r="H1090" s="295"/>
      <c r="I1090" s="295"/>
      <c r="J1090" s="295"/>
      <c r="K1090" s="295"/>
      <c r="L1090" s="295"/>
      <c r="M1090" s="295"/>
      <c r="N1090" s="295">
        <v>12</v>
      </c>
      <c r="O1090" s="295"/>
      <c r="P1090" s="295"/>
      <c r="Q1090" s="295"/>
      <c r="R1090" s="295"/>
      <c r="S1090" s="295"/>
      <c r="T1090" s="295"/>
      <c r="U1090" s="295"/>
      <c r="V1090" s="295"/>
      <c r="W1090" s="295"/>
      <c r="X1090" s="295"/>
      <c r="Y1090" s="426"/>
      <c r="Z1090" s="415"/>
      <c r="AA1090" s="415"/>
      <c r="AB1090" s="415"/>
      <c r="AC1090" s="415"/>
      <c r="AD1090" s="415"/>
      <c r="AE1090" s="415"/>
      <c r="AF1090" s="415"/>
      <c r="AG1090" s="415"/>
      <c r="AH1090" s="415"/>
      <c r="AI1090" s="415"/>
      <c r="AJ1090" s="415"/>
      <c r="AK1090" s="415"/>
      <c r="AL1090" s="415"/>
      <c r="AM1090" s="296">
        <f>SUM(Y1090:AL1090)</f>
        <v>0</v>
      </c>
    </row>
    <row r="1091" spans="1:39" ht="15" hidden="1" customHeight="1" outlineLevel="1">
      <c r="A1091" s="532"/>
      <c r="B1091" s="294" t="s">
        <v>346</v>
      </c>
      <c r="C1091" s="291" t="s">
        <v>163</v>
      </c>
      <c r="D1091" s="295"/>
      <c r="E1091" s="295"/>
      <c r="F1091" s="295"/>
      <c r="G1091" s="295"/>
      <c r="H1091" s="295"/>
      <c r="I1091" s="295"/>
      <c r="J1091" s="295"/>
      <c r="K1091" s="295"/>
      <c r="L1091" s="295"/>
      <c r="M1091" s="295"/>
      <c r="N1091" s="295">
        <f>N1090</f>
        <v>12</v>
      </c>
      <c r="O1091" s="295"/>
      <c r="P1091" s="295"/>
      <c r="Q1091" s="295"/>
      <c r="R1091" s="295"/>
      <c r="S1091" s="295"/>
      <c r="T1091" s="295"/>
      <c r="U1091" s="295"/>
      <c r="V1091" s="295"/>
      <c r="W1091" s="295"/>
      <c r="X1091" s="295"/>
      <c r="Y1091" s="411">
        <f>Y1090</f>
        <v>0</v>
      </c>
      <c r="Z1091" s="411">
        <f t="shared" ref="Z1091" si="3333">Z1090</f>
        <v>0</v>
      </c>
      <c r="AA1091" s="411">
        <f t="shared" ref="AA1091" si="3334">AA1090</f>
        <v>0</v>
      </c>
      <c r="AB1091" s="411">
        <f t="shared" ref="AB1091" si="3335">AB1090</f>
        <v>0</v>
      </c>
      <c r="AC1091" s="411">
        <f t="shared" ref="AC1091" si="3336">AC1090</f>
        <v>0</v>
      </c>
      <c r="AD1091" s="411">
        <f t="shared" ref="AD1091" si="3337">AD1090</f>
        <v>0</v>
      </c>
      <c r="AE1091" s="411">
        <f t="shared" ref="AE1091" si="3338">AE1090</f>
        <v>0</v>
      </c>
      <c r="AF1091" s="411">
        <f t="shared" ref="AF1091" si="3339">AF1090</f>
        <v>0</v>
      </c>
      <c r="AG1091" s="411">
        <f t="shared" ref="AG1091" si="3340">AG1090</f>
        <v>0</v>
      </c>
      <c r="AH1091" s="411">
        <f t="shared" ref="AH1091" si="3341">AH1090</f>
        <v>0</v>
      </c>
      <c r="AI1091" s="411">
        <f t="shared" ref="AI1091" si="3342">AI1090</f>
        <v>0</v>
      </c>
      <c r="AJ1091" s="411">
        <f t="shared" ref="AJ1091" si="3343">AJ1090</f>
        <v>0</v>
      </c>
      <c r="AK1091" s="411">
        <f t="shared" ref="AK1091" si="3344">AK1090</f>
        <v>0</v>
      </c>
      <c r="AL1091" s="411">
        <f t="shared" ref="AL1091" si="3345">AL1090</f>
        <v>0</v>
      </c>
      <c r="AM1091" s="306"/>
    </row>
    <row r="1092" spans="1:39" ht="15" hidden="1" customHeight="1" outlineLevel="1">
      <c r="A1092" s="532"/>
      <c r="B1092" s="428"/>
      <c r="C1092" s="291"/>
      <c r="D1092" s="291"/>
      <c r="E1092" s="291"/>
      <c r="F1092" s="291"/>
      <c r="G1092" s="291"/>
      <c r="H1092" s="291"/>
      <c r="I1092" s="291"/>
      <c r="J1092" s="291"/>
      <c r="K1092" s="291"/>
      <c r="L1092" s="291"/>
      <c r="M1092" s="291"/>
      <c r="N1092" s="291"/>
      <c r="O1092" s="291"/>
      <c r="P1092" s="291"/>
      <c r="Q1092" s="291"/>
      <c r="R1092" s="291"/>
      <c r="S1092" s="291"/>
      <c r="T1092" s="291"/>
      <c r="U1092" s="291"/>
      <c r="V1092" s="291"/>
      <c r="W1092" s="291"/>
      <c r="X1092" s="291"/>
      <c r="Y1092" s="412"/>
      <c r="Z1092" s="425"/>
      <c r="AA1092" s="425"/>
      <c r="AB1092" s="425"/>
      <c r="AC1092" s="425"/>
      <c r="AD1092" s="425"/>
      <c r="AE1092" s="425"/>
      <c r="AF1092" s="425"/>
      <c r="AG1092" s="425"/>
      <c r="AH1092" s="425"/>
      <c r="AI1092" s="425"/>
      <c r="AJ1092" s="425"/>
      <c r="AK1092" s="425"/>
      <c r="AL1092" s="425"/>
      <c r="AM1092" s="306"/>
    </row>
    <row r="1093" spans="1:39" ht="28.5" hidden="1" customHeight="1" outlineLevel="1">
      <c r="A1093" s="532">
        <v>44</v>
      </c>
      <c r="B1093" s="428" t="s">
        <v>136</v>
      </c>
      <c r="C1093" s="291" t="s">
        <v>25</v>
      </c>
      <c r="D1093" s="295"/>
      <c r="E1093" s="295"/>
      <c r="F1093" s="295"/>
      <c r="G1093" s="295"/>
      <c r="H1093" s="295"/>
      <c r="I1093" s="295"/>
      <c r="J1093" s="295"/>
      <c r="K1093" s="295"/>
      <c r="L1093" s="295"/>
      <c r="M1093" s="295"/>
      <c r="N1093" s="295">
        <v>12</v>
      </c>
      <c r="O1093" s="295"/>
      <c r="P1093" s="295"/>
      <c r="Q1093" s="295"/>
      <c r="R1093" s="295"/>
      <c r="S1093" s="295"/>
      <c r="T1093" s="295"/>
      <c r="U1093" s="295"/>
      <c r="V1093" s="295"/>
      <c r="W1093" s="295"/>
      <c r="X1093" s="295"/>
      <c r="Y1093" s="426"/>
      <c r="Z1093" s="415"/>
      <c r="AA1093" s="415"/>
      <c r="AB1093" s="415"/>
      <c r="AC1093" s="415"/>
      <c r="AD1093" s="415"/>
      <c r="AE1093" s="415"/>
      <c r="AF1093" s="415"/>
      <c r="AG1093" s="415"/>
      <c r="AH1093" s="415"/>
      <c r="AI1093" s="415"/>
      <c r="AJ1093" s="415"/>
      <c r="AK1093" s="415"/>
      <c r="AL1093" s="415"/>
      <c r="AM1093" s="296">
        <f>SUM(Y1093:AL1093)</f>
        <v>0</v>
      </c>
    </row>
    <row r="1094" spans="1:39" ht="15" hidden="1" customHeight="1" outlineLevel="1">
      <c r="A1094" s="532"/>
      <c r="B1094" s="294" t="s">
        <v>346</v>
      </c>
      <c r="C1094" s="291" t="s">
        <v>163</v>
      </c>
      <c r="D1094" s="295"/>
      <c r="E1094" s="295"/>
      <c r="F1094" s="295"/>
      <c r="G1094" s="295"/>
      <c r="H1094" s="295"/>
      <c r="I1094" s="295"/>
      <c r="J1094" s="295"/>
      <c r="K1094" s="295"/>
      <c r="L1094" s="295"/>
      <c r="M1094" s="295"/>
      <c r="N1094" s="295">
        <f>N1093</f>
        <v>12</v>
      </c>
      <c r="O1094" s="295"/>
      <c r="P1094" s="295"/>
      <c r="Q1094" s="295"/>
      <c r="R1094" s="295"/>
      <c r="S1094" s="295"/>
      <c r="T1094" s="295"/>
      <c r="U1094" s="295"/>
      <c r="V1094" s="295"/>
      <c r="W1094" s="295"/>
      <c r="X1094" s="295"/>
      <c r="Y1094" s="411">
        <f>Y1093</f>
        <v>0</v>
      </c>
      <c r="Z1094" s="411">
        <f t="shared" ref="Z1094" si="3346">Z1093</f>
        <v>0</v>
      </c>
      <c r="AA1094" s="411">
        <f t="shared" ref="AA1094" si="3347">AA1093</f>
        <v>0</v>
      </c>
      <c r="AB1094" s="411">
        <f t="shared" ref="AB1094" si="3348">AB1093</f>
        <v>0</v>
      </c>
      <c r="AC1094" s="411">
        <f t="shared" ref="AC1094" si="3349">AC1093</f>
        <v>0</v>
      </c>
      <c r="AD1094" s="411">
        <f t="shared" ref="AD1094" si="3350">AD1093</f>
        <v>0</v>
      </c>
      <c r="AE1094" s="411">
        <f t="shared" ref="AE1094" si="3351">AE1093</f>
        <v>0</v>
      </c>
      <c r="AF1094" s="411">
        <f t="shared" ref="AF1094" si="3352">AF1093</f>
        <v>0</v>
      </c>
      <c r="AG1094" s="411">
        <f t="shared" ref="AG1094" si="3353">AG1093</f>
        <v>0</v>
      </c>
      <c r="AH1094" s="411">
        <f t="shared" ref="AH1094" si="3354">AH1093</f>
        <v>0</v>
      </c>
      <c r="AI1094" s="411">
        <f t="shared" ref="AI1094" si="3355">AI1093</f>
        <v>0</v>
      </c>
      <c r="AJ1094" s="411">
        <f t="shared" ref="AJ1094" si="3356">AJ1093</f>
        <v>0</v>
      </c>
      <c r="AK1094" s="411">
        <f t="shared" ref="AK1094" si="3357">AK1093</f>
        <v>0</v>
      </c>
      <c r="AL1094" s="411">
        <f t="shared" ref="AL1094" si="3358">AL1093</f>
        <v>0</v>
      </c>
      <c r="AM1094" s="306"/>
    </row>
    <row r="1095" spans="1:39" ht="15" hidden="1" customHeight="1" outlineLevel="1">
      <c r="A1095" s="532"/>
      <c r="B1095" s="428"/>
      <c r="C1095" s="291"/>
      <c r="D1095" s="291"/>
      <c r="E1095" s="291"/>
      <c r="F1095" s="291"/>
      <c r="G1095" s="291"/>
      <c r="H1095" s="291"/>
      <c r="I1095" s="291"/>
      <c r="J1095" s="291"/>
      <c r="K1095" s="291"/>
      <c r="L1095" s="291"/>
      <c r="M1095" s="291"/>
      <c r="N1095" s="291"/>
      <c r="O1095" s="291"/>
      <c r="P1095" s="291"/>
      <c r="Q1095" s="291"/>
      <c r="R1095" s="291"/>
      <c r="S1095" s="291"/>
      <c r="T1095" s="291"/>
      <c r="U1095" s="291"/>
      <c r="V1095" s="291"/>
      <c r="W1095" s="291"/>
      <c r="X1095" s="291"/>
      <c r="Y1095" s="412"/>
      <c r="Z1095" s="425"/>
      <c r="AA1095" s="425"/>
      <c r="AB1095" s="425"/>
      <c r="AC1095" s="425"/>
      <c r="AD1095" s="425"/>
      <c r="AE1095" s="425"/>
      <c r="AF1095" s="425"/>
      <c r="AG1095" s="425"/>
      <c r="AH1095" s="425"/>
      <c r="AI1095" s="425"/>
      <c r="AJ1095" s="425"/>
      <c r="AK1095" s="425"/>
      <c r="AL1095" s="425"/>
      <c r="AM1095" s="306"/>
    </row>
    <row r="1096" spans="1:39" ht="32.450000000000003" hidden="1" customHeight="1" outlineLevel="1">
      <c r="A1096" s="532">
        <v>45</v>
      </c>
      <c r="B1096" s="428" t="s">
        <v>137</v>
      </c>
      <c r="C1096" s="291" t="s">
        <v>25</v>
      </c>
      <c r="D1096" s="295"/>
      <c r="E1096" s="295"/>
      <c r="F1096" s="295"/>
      <c r="G1096" s="295"/>
      <c r="H1096" s="295"/>
      <c r="I1096" s="295"/>
      <c r="J1096" s="295"/>
      <c r="K1096" s="295"/>
      <c r="L1096" s="295"/>
      <c r="M1096" s="295"/>
      <c r="N1096" s="295">
        <v>12</v>
      </c>
      <c r="O1096" s="295"/>
      <c r="P1096" s="295"/>
      <c r="Q1096" s="295"/>
      <c r="R1096" s="295"/>
      <c r="S1096" s="295"/>
      <c r="T1096" s="295"/>
      <c r="U1096" s="295"/>
      <c r="V1096" s="295"/>
      <c r="W1096" s="295"/>
      <c r="X1096" s="295"/>
      <c r="Y1096" s="426"/>
      <c r="Z1096" s="415"/>
      <c r="AA1096" s="415"/>
      <c r="AB1096" s="415"/>
      <c r="AC1096" s="415"/>
      <c r="AD1096" s="415"/>
      <c r="AE1096" s="415"/>
      <c r="AF1096" s="415"/>
      <c r="AG1096" s="415"/>
      <c r="AH1096" s="415"/>
      <c r="AI1096" s="415"/>
      <c r="AJ1096" s="415"/>
      <c r="AK1096" s="415"/>
      <c r="AL1096" s="415"/>
      <c r="AM1096" s="296">
        <f>SUM(Y1096:AL1096)</f>
        <v>0</v>
      </c>
    </row>
    <row r="1097" spans="1:39" ht="15" hidden="1" customHeight="1" outlineLevel="1">
      <c r="A1097" s="532"/>
      <c r="B1097" s="294" t="s">
        <v>346</v>
      </c>
      <c r="C1097" s="291" t="s">
        <v>163</v>
      </c>
      <c r="D1097" s="295"/>
      <c r="E1097" s="295"/>
      <c r="F1097" s="295"/>
      <c r="G1097" s="295"/>
      <c r="H1097" s="295"/>
      <c r="I1097" s="295"/>
      <c r="J1097" s="295"/>
      <c r="K1097" s="295"/>
      <c r="L1097" s="295"/>
      <c r="M1097" s="295"/>
      <c r="N1097" s="295">
        <f>N1096</f>
        <v>12</v>
      </c>
      <c r="O1097" s="295"/>
      <c r="P1097" s="295"/>
      <c r="Q1097" s="295"/>
      <c r="R1097" s="295"/>
      <c r="S1097" s="295"/>
      <c r="T1097" s="295"/>
      <c r="U1097" s="295"/>
      <c r="V1097" s="295"/>
      <c r="W1097" s="295"/>
      <c r="X1097" s="295"/>
      <c r="Y1097" s="411">
        <f>Y1096</f>
        <v>0</v>
      </c>
      <c r="Z1097" s="411">
        <f t="shared" ref="Z1097" si="3359">Z1096</f>
        <v>0</v>
      </c>
      <c r="AA1097" s="411">
        <f t="shared" ref="AA1097" si="3360">AA1096</f>
        <v>0</v>
      </c>
      <c r="AB1097" s="411">
        <f t="shared" ref="AB1097" si="3361">AB1096</f>
        <v>0</v>
      </c>
      <c r="AC1097" s="411">
        <f t="shared" ref="AC1097" si="3362">AC1096</f>
        <v>0</v>
      </c>
      <c r="AD1097" s="411">
        <f t="shared" ref="AD1097" si="3363">AD1096</f>
        <v>0</v>
      </c>
      <c r="AE1097" s="411">
        <f t="shared" ref="AE1097" si="3364">AE1096</f>
        <v>0</v>
      </c>
      <c r="AF1097" s="411">
        <f t="shared" ref="AF1097" si="3365">AF1096</f>
        <v>0</v>
      </c>
      <c r="AG1097" s="411">
        <f t="shared" ref="AG1097" si="3366">AG1096</f>
        <v>0</v>
      </c>
      <c r="AH1097" s="411">
        <f t="shared" ref="AH1097" si="3367">AH1096</f>
        <v>0</v>
      </c>
      <c r="AI1097" s="411">
        <f t="shared" ref="AI1097" si="3368">AI1096</f>
        <v>0</v>
      </c>
      <c r="AJ1097" s="411">
        <f t="shared" ref="AJ1097" si="3369">AJ1096</f>
        <v>0</v>
      </c>
      <c r="AK1097" s="411">
        <f t="shared" ref="AK1097" si="3370">AK1096</f>
        <v>0</v>
      </c>
      <c r="AL1097" s="411">
        <f t="shared" ref="AL1097" si="3371">AL1096</f>
        <v>0</v>
      </c>
      <c r="AM1097" s="306"/>
    </row>
    <row r="1098" spans="1:39" ht="15" hidden="1" customHeight="1" outlineLevel="1">
      <c r="A1098" s="532"/>
      <c r="B1098" s="428"/>
      <c r="C1098" s="291"/>
      <c r="D1098" s="291"/>
      <c r="E1098" s="291"/>
      <c r="F1098" s="291"/>
      <c r="G1098" s="291"/>
      <c r="H1098" s="291"/>
      <c r="I1098" s="291"/>
      <c r="J1098" s="291"/>
      <c r="K1098" s="291"/>
      <c r="L1098" s="291"/>
      <c r="M1098" s="291"/>
      <c r="N1098" s="291"/>
      <c r="O1098" s="291"/>
      <c r="P1098" s="291"/>
      <c r="Q1098" s="291"/>
      <c r="R1098" s="291"/>
      <c r="S1098" s="291"/>
      <c r="T1098" s="291"/>
      <c r="U1098" s="291"/>
      <c r="V1098" s="291"/>
      <c r="W1098" s="291"/>
      <c r="X1098" s="291"/>
      <c r="Y1098" s="412"/>
      <c r="Z1098" s="425"/>
      <c r="AA1098" s="425"/>
      <c r="AB1098" s="425"/>
      <c r="AC1098" s="425"/>
      <c r="AD1098" s="425"/>
      <c r="AE1098" s="425"/>
      <c r="AF1098" s="425"/>
      <c r="AG1098" s="425"/>
      <c r="AH1098" s="425"/>
      <c r="AI1098" s="425"/>
      <c r="AJ1098" s="425"/>
      <c r="AK1098" s="425"/>
      <c r="AL1098" s="425"/>
      <c r="AM1098" s="306"/>
    </row>
    <row r="1099" spans="1:39" ht="32.1" hidden="1" customHeight="1" outlineLevel="1">
      <c r="A1099" s="532">
        <v>46</v>
      </c>
      <c r="B1099" s="428" t="s">
        <v>138</v>
      </c>
      <c r="C1099" s="291" t="s">
        <v>25</v>
      </c>
      <c r="D1099" s="295"/>
      <c r="E1099" s="295"/>
      <c r="F1099" s="295"/>
      <c r="G1099" s="295"/>
      <c r="H1099" s="295"/>
      <c r="I1099" s="295"/>
      <c r="J1099" s="295"/>
      <c r="K1099" s="295"/>
      <c r="L1099" s="295"/>
      <c r="M1099" s="295"/>
      <c r="N1099" s="295">
        <v>12</v>
      </c>
      <c r="O1099" s="295"/>
      <c r="P1099" s="295"/>
      <c r="Q1099" s="295"/>
      <c r="R1099" s="295"/>
      <c r="S1099" s="295"/>
      <c r="T1099" s="295"/>
      <c r="U1099" s="295"/>
      <c r="V1099" s="295"/>
      <c r="W1099" s="295"/>
      <c r="X1099" s="295"/>
      <c r="Y1099" s="426"/>
      <c r="Z1099" s="415"/>
      <c r="AA1099" s="415"/>
      <c r="AB1099" s="415"/>
      <c r="AC1099" s="415"/>
      <c r="AD1099" s="415"/>
      <c r="AE1099" s="415"/>
      <c r="AF1099" s="415"/>
      <c r="AG1099" s="415"/>
      <c r="AH1099" s="415"/>
      <c r="AI1099" s="415"/>
      <c r="AJ1099" s="415"/>
      <c r="AK1099" s="415"/>
      <c r="AL1099" s="415"/>
      <c r="AM1099" s="296">
        <f>SUM(Y1099:AL1099)</f>
        <v>0</v>
      </c>
    </row>
    <row r="1100" spans="1:39" ht="15" hidden="1" customHeight="1" outlineLevel="1">
      <c r="A1100" s="532"/>
      <c r="B1100" s="294" t="s">
        <v>346</v>
      </c>
      <c r="C1100" s="291" t="s">
        <v>163</v>
      </c>
      <c r="D1100" s="295"/>
      <c r="E1100" s="295"/>
      <c r="F1100" s="295"/>
      <c r="G1100" s="295"/>
      <c r="H1100" s="295"/>
      <c r="I1100" s="295"/>
      <c r="J1100" s="295"/>
      <c r="K1100" s="295"/>
      <c r="L1100" s="295"/>
      <c r="M1100" s="295"/>
      <c r="N1100" s="295">
        <f>N1099</f>
        <v>12</v>
      </c>
      <c r="O1100" s="295"/>
      <c r="P1100" s="295"/>
      <c r="Q1100" s="295"/>
      <c r="R1100" s="295"/>
      <c r="S1100" s="295"/>
      <c r="T1100" s="295"/>
      <c r="U1100" s="295"/>
      <c r="V1100" s="295"/>
      <c r="W1100" s="295"/>
      <c r="X1100" s="295"/>
      <c r="Y1100" s="411">
        <f>Y1099</f>
        <v>0</v>
      </c>
      <c r="Z1100" s="411">
        <f t="shared" ref="Z1100" si="3372">Z1099</f>
        <v>0</v>
      </c>
      <c r="AA1100" s="411">
        <f t="shared" ref="AA1100" si="3373">AA1099</f>
        <v>0</v>
      </c>
      <c r="AB1100" s="411">
        <f t="shared" ref="AB1100" si="3374">AB1099</f>
        <v>0</v>
      </c>
      <c r="AC1100" s="411">
        <f t="shared" ref="AC1100" si="3375">AC1099</f>
        <v>0</v>
      </c>
      <c r="AD1100" s="411">
        <f t="shared" ref="AD1100" si="3376">AD1099</f>
        <v>0</v>
      </c>
      <c r="AE1100" s="411">
        <f t="shared" ref="AE1100" si="3377">AE1099</f>
        <v>0</v>
      </c>
      <c r="AF1100" s="411">
        <f t="shared" ref="AF1100" si="3378">AF1099</f>
        <v>0</v>
      </c>
      <c r="AG1100" s="411">
        <f t="shared" ref="AG1100" si="3379">AG1099</f>
        <v>0</v>
      </c>
      <c r="AH1100" s="411">
        <f t="shared" ref="AH1100" si="3380">AH1099</f>
        <v>0</v>
      </c>
      <c r="AI1100" s="411">
        <f t="shared" ref="AI1100" si="3381">AI1099</f>
        <v>0</v>
      </c>
      <c r="AJ1100" s="411">
        <f t="shared" ref="AJ1100" si="3382">AJ1099</f>
        <v>0</v>
      </c>
      <c r="AK1100" s="411">
        <f t="shared" ref="AK1100" si="3383">AK1099</f>
        <v>0</v>
      </c>
      <c r="AL1100" s="411">
        <f t="shared" ref="AL1100" si="3384">AL1099</f>
        <v>0</v>
      </c>
      <c r="AM1100" s="306"/>
    </row>
    <row r="1101" spans="1:39" ht="15" hidden="1" customHeight="1" outlineLevel="1">
      <c r="A1101" s="532"/>
      <c r="B1101" s="428"/>
      <c r="C1101" s="291"/>
      <c r="D1101" s="291"/>
      <c r="E1101" s="291"/>
      <c r="F1101" s="291"/>
      <c r="G1101" s="291"/>
      <c r="H1101" s="291"/>
      <c r="I1101" s="291"/>
      <c r="J1101" s="291"/>
      <c r="K1101" s="291"/>
      <c r="L1101" s="291"/>
      <c r="M1101" s="291"/>
      <c r="N1101" s="291"/>
      <c r="O1101" s="291"/>
      <c r="P1101" s="291"/>
      <c r="Q1101" s="291"/>
      <c r="R1101" s="291"/>
      <c r="S1101" s="291"/>
      <c r="T1101" s="291"/>
      <c r="U1101" s="291"/>
      <c r="V1101" s="291"/>
      <c r="W1101" s="291"/>
      <c r="X1101" s="291"/>
      <c r="Y1101" s="412"/>
      <c r="Z1101" s="425"/>
      <c r="AA1101" s="425"/>
      <c r="AB1101" s="425"/>
      <c r="AC1101" s="425"/>
      <c r="AD1101" s="425"/>
      <c r="AE1101" s="425"/>
      <c r="AF1101" s="425"/>
      <c r="AG1101" s="425"/>
      <c r="AH1101" s="425"/>
      <c r="AI1101" s="425"/>
      <c r="AJ1101" s="425"/>
      <c r="AK1101" s="425"/>
      <c r="AL1101" s="425"/>
      <c r="AM1101" s="306"/>
    </row>
    <row r="1102" spans="1:39" ht="35.450000000000003" hidden="1" customHeight="1" outlineLevel="1">
      <c r="A1102" s="532">
        <v>47</v>
      </c>
      <c r="B1102" s="428" t="s">
        <v>139</v>
      </c>
      <c r="C1102" s="291" t="s">
        <v>25</v>
      </c>
      <c r="D1102" s="295"/>
      <c r="E1102" s="295"/>
      <c r="F1102" s="295"/>
      <c r="G1102" s="295"/>
      <c r="H1102" s="295"/>
      <c r="I1102" s="295"/>
      <c r="J1102" s="295"/>
      <c r="K1102" s="295"/>
      <c r="L1102" s="295"/>
      <c r="M1102" s="295"/>
      <c r="N1102" s="295">
        <v>12</v>
      </c>
      <c r="O1102" s="295"/>
      <c r="P1102" s="295"/>
      <c r="Q1102" s="295"/>
      <c r="R1102" s="295"/>
      <c r="S1102" s="295"/>
      <c r="T1102" s="295"/>
      <c r="U1102" s="295"/>
      <c r="V1102" s="295"/>
      <c r="W1102" s="295"/>
      <c r="X1102" s="295"/>
      <c r="Y1102" s="426"/>
      <c r="Z1102" s="415"/>
      <c r="AA1102" s="415"/>
      <c r="AB1102" s="415"/>
      <c r="AC1102" s="415"/>
      <c r="AD1102" s="415"/>
      <c r="AE1102" s="415"/>
      <c r="AF1102" s="415"/>
      <c r="AG1102" s="415"/>
      <c r="AH1102" s="415"/>
      <c r="AI1102" s="415"/>
      <c r="AJ1102" s="415"/>
      <c r="AK1102" s="415"/>
      <c r="AL1102" s="415"/>
      <c r="AM1102" s="296">
        <f>SUM(Y1102:AL1102)</f>
        <v>0</v>
      </c>
    </row>
    <row r="1103" spans="1:39" ht="15" hidden="1" customHeight="1" outlineLevel="1">
      <c r="A1103" s="532"/>
      <c r="B1103" s="294" t="s">
        <v>346</v>
      </c>
      <c r="C1103" s="291" t="s">
        <v>163</v>
      </c>
      <c r="D1103" s="295"/>
      <c r="E1103" s="295"/>
      <c r="F1103" s="295"/>
      <c r="G1103" s="295"/>
      <c r="H1103" s="295"/>
      <c r="I1103" s="295"/>
      <c r="J1103" s="295"/>
      <c r="K1103" s="295"/>
      <c r="L1103" s="295"/>
      <c r="M1103" s="295"/>
      <c r="N1103" s="295">
        <f>N1102</f>
        <v>12</v>
      </c>
      <c r="O1103" s="295"/>
      <c r="P1103" s="295"/>
      <c r="Q1103" s="295"/>
      <c r="R1103" s="295"/>
      <c r="S1103" s="295"/>
      <c r="T1103" s="295"/>
      <c r="U1103" s="295"/>
      <c r="V1103" s="295"/>
      <c r="W1103" s="295"/>
      <c r="X1103" s="295"/>
      <c r="Y1103" s="411">
        <f>Y1102</f>
        <v>0</v>
      </c>
      <c r="Z1103" s="411">
        <f t="shared" ref="Z1103" si="3385">Z1102</f>
        <v>0</v>
      </c>
      <c r="AA1103" s="411">
        <f t="shared" ref="AA1103" si="3386">AA1102</f>
        <v>0</v>
      </c>
      <c r="AB1103" s="411">
        <f t="shared" ref="AB1103" si="3387">AB1102</f>
        <v>0</v>
      </c>
      <c r="AC1103" s="411">
        <f t="shared" ref="AC1103" si="3388">AC1102</f>
        <v>0</v>
      </c>
      <c r="AD1103" s="411">
        <f t="shared" ref="AD1103" si="3389">AD1102</f>
        <v>0</v>
      </c>
      <c r="AE1103" s="411">
        <f t="shared" ref="AE1103" si="3390">AE1102</f>
        <v>0</v>
      </c>
      <c r="AF1103" s="411">
        <f t="shared" ref="AF1103" si="3391">AF1102</f>
        <v>0</v>
      </c>
      <c r="AG1103" s="411">
        <f t="shared" ref="AG1103" si="3392">AG1102</f>
        <v>0</v>
      </c>
      <c r="AH1103" s="411">
        <f t="shared" ref="AH1103" si="3393">AH1102</f>
        <v>0</v>
      </c>
      <c r="AI1103" s="411">
        <f t="shared" ref="AI1103" si="3394">AI1102</f>
        <v>0</v>
      </c>
      <c r="AJ1103" s="411">
        <f t="shared" ref="AJ1103" si="3395">AJ1102</f>
        <v>0</v>
      </c>
      <c r="AK1103" s="411">
        <f t="shared" ref="AK1103" si="3396">AK1102</f>
        <v>0</v>
      </c>
      <c r="AL1103" s="411">
        <f t="shared" ref="AL1103" si="3397">AL1102</f>
        <v>0</v>
      </c>
      <c r="AM1103" s="306"/>
    </row>
    <row r="1104" spans="1:39" ht="15" hidden="1" customHeight="1" outlineLevel="1">
      <c r="A1104" s="532"/>
      <c r="B1104" s="428"/>
      <c r="C1104" s="291"/>
      <c r="D1104" s="291"/>
      <c r="E1104" s="291"/>
      <c r="F1104" s="291"/>
      <c r="G1104" s="291"/>
      <c r="H1104" s="291"/>
      <c r="I1104" s="291"/>
      <c r="J1104" s="291"/>
      <c r="K1104" s="291"/>
      <c r="L1104" s="291"/>
      <c r="M1104" s="291"/>
      <c r="N1104" s="291"/>
      <c r="O1104" s="291"/>
      <c r="P1104" s="291"/>
      <c r="Q1104" s="291"/>
      <c r="R1104" s="291"/>
      <c r="S1104" s="291"/>
      <c r="T1104" s="291"/>
      <c r="U1104" s="291"/>
      <c r="V1104" s="291"/>
      <c r="W1104" s="291"/>
      <c r="X1104" s="291"/>
      <c r="Y1104" s="412"/>
      <c r="Z1104" s="425"/>
      <c r="AA1104" s="425"/>
      <c r="AB1104" s="425"/>
      <c r="AC1104" s="425"/>
      <c r="AD1104" s="425"/>
      <c r="AE1104" s="425"/>
      <c r="AF1104" s="425"/>
      <c r="AG1104" s="425"/>
      <c r="AH1104" s="425"/>
      <c r="AI1104" s="425"/>
      <c r="AJ1104" s="425"/>
      <c r="AK1104" s="425"/>
      <c r="AL1104" s="425"/>
      <c r="AM1104" s="306"/>
    </row>
    <row r="1105" spans="1:39" ht="39.75" hidden="1" customHeight="1" outlineLevel="1">
      <c r="A1105" s="532">
        <v>48</v>
      </c>
      <c r="B1105" s="428" t="s">
        <v>140</v>
      </c>
      <c r="C1105" s="291" t="s">
        <v>25</v>
      </c>
      <c r="D1105" s="295"/>
      <c r="E1105" s="295"/>
      <c r="F1105" s="295"/>
      <c r="G1105" s="295"/>
      <c r="H1105" s="295"/>
      <c r="I1105" s="295"/>
      <c r="J1105" s="295"/>
      <c r="K1105" s="295"/>
      <c r="L1105" s="295"/>
      <c r="M1105" s="295"/>
      <c r="N1105" s="295">
        <v>12</v>
      </c>
      <c r="O1105" s="295"/>
      <c r="P1105" s="295"/>
      <c r="Q1105" s="295"/>
      <c r="R1105" s="295"/>
      <c r="S1105" s="295"/>
      <c r="T1105" s="295"/>
      <c r="U1105" s="295"/>
      <c r="V1105" s="295"/>
      <c r="W1105" s="295"/>
      <c r="X1105" s="295"/>
      <c r="Y1105" s="426"/>
      <c r="Z1105" s="415"/>
      <c r="AA1105" s="415"/>
      <c r="AB1105" s="415"/>
      <c r="AC1105" s="415"/>
      <c r="AD1105" s="415"/>
      <c r="AE1105" s="415"/>
      <c r="AF1105" s="415"/>
      <c r="AG1105" s="415"/>
      <c r="AH1105" s="415"/>
      <c r="AI1105" s="415"/>
      <c r="AJ1105" s="415"/>
      <c r="AK1105" s="415"/>
      <c r="AL1105" s="415"/>
      <c r="AM1105" s="296">
        <f>SUM(Y1105:AL1105)</f>
        <v>0</v>
      </c>
    </row>
    <row r="1106" spans="1:39" ht="15" hidden="1" customHeight="1" outlineLevel="1">
      <c r="A1106" s="532"/>
      <c r="B1106" s="294" t="s">
        <v>346</v>
      </c>
      <c r="C1106" s="291" t="s">
        <v>163</v>
      </c>
      <c r="D1106" s="295"/>
      <c r="E1106" s="295"/>
      <c r="F1106" s="295"/>
      <c r="G1106" s="295"/>
      <c r="H1106" s="295"/>
      <c r="I1106" s="295"/>
      <c r="J1106" s="295"/>
      <c r="K1106" s="295"/>
      <c r="L1106" s="295"/>
      <c r="M1106" s="295"/>
      <c r="N1106" s="295">
        <f>N1105</f>
        <v>12</v>
      </c>
      <c r="O1106" s="295"/>
      <c r="P1106" s="295"/>
      <c r="Q1106" s="295"/>
      <c r="R1106" s="295"/>
      <c r="S1106" s="295"/>
      <c r="T1106" s="295"/>
      <c r="U1106" s="295"/>
      <c r="V1106" s="295"/>
      <c r="W1106" s="295"/>
      <c r="X1106" s="295"/>
      <c r="Y1106" s="411">
        <f>Y1105</f>
        <v>0</v>
      </c>
      <c r="Z1106" s="411">
        <f t="shared" ref="Z1106" si="3398">Z1105</f>
        <v>0</v>
      </c>
      <c r="AA1106" s="411">
        <f t="shared" ref="AA1106" si="3399">AA1105</f>
        <v>0</v>
      </c>
      <c r="AB1106" s="411">
        <f t="shared" ref="AB1106" si="3400">AB1105</f>
        <v>0</v>
      </c>
      <c r="AC1106" s="411">
        <f t="shared" ref="AC1106" si="3401">AC1105</f>
        <v>0</v>
      </c>
      <c r="AD1106" s="411">
        <f t="shared" ref="AD1106" si="3402">AD1105</f>
        <v>0</v>
      </c>
      <c r="AE1106" s="411">
        <f t="shared" ref="AE1106" si="3403">AE1105</f>
        <v>0</v>
      </c>
      <c r="AF1106" s="411">
        <f t="shared" ref="AF1106" si="3404">AF1105</f>
        <v>0</v>
      </c>
      <c r="AG1106" s="411">
        <f t="shared" ref="AG1106" si="3405">AG1105</f>
        <v>0</v>
      </c>
      <c r="AH1106" s="411">
        <f t="shared" ref="AH1106" si="3406">AH1105</f>
        <v>0</v>
      </c>
      <c r="AI1106" s="411">
        <f t="shared" ref="AI1106" si="3407">AI1105</f>
        <v>0</v>
      </c>
      <c r="AJ1106" s="411">
        <f t="shared" ref="AJ1106" si="3408">AJ1105</f>
        <v>0</v>
      </c>
      <c r="AK1106" s="411">
        <f t="shared" ref="AK1106" si="3409">AK1105</f>
        <v>0</v>
      </c>
      <c r="AL1106" s="411">
        <f t="shared" ref="AL1106" si="3410">AL1105</f>
        <v>0</v>
      </c>
      <c r="AM1106" s="306"/>
    </row>
    <row r="1107" spans="1:39" ht="15" hidden="1" customHeight="1" outlineLevel="1">
      <c r="A1107" s="532"/>
      <c r="B1107" s="428"/>
      <c r="C1107" s="291"/>
      <c r="D1107" s="291"/>
      <c r="E1107" s="291"/>
      <c r="F1107" s="291"/>
      <c r="G1107" s="291"/>
      <c r="H1107" s="291"/>
      <c r="I1107" s="291"/>
      <c r="J1107" s="291"/>
      <c r="K1107" s="291"/>
      <c r="L1107" s="291"/>
      <c r="M1107" s="291"/>
      <c r="N1107" s="291"/>
      <c r="O1107" s="291"/>
      <c r="P1107" s="291"/>
      <c r="Q1107" s="291"/>
      <c r="R1107" s="291"/>
      <c r="S1107" s="291"/>
      <c r="T1107" s="291"/>
      <c r="U1107" s="291"/>
      <c r="V1107" s="291"/>
      <c r="W1107" s="291"/>
      <c r="X1107" s="291"/>
      <c r="Y1107" s="412"/>
      <c r="Z1107" s="425"/>
      <c r="AA1107" s="425"/>
      <c r="AB1107" s="425"/>
      <c r="AC1107" s="425"/>
      <c r="AD1107" s="425"/>
      <c r="AE1107" s="425"/>
      <c r="AF1107" s="425"/>
      <c r="AG1107" s="425"/>
      <c r="AH1107" s="425"/>
      <c r="AI1107" s="425"/>
      <c r="AJ1107" s="425"/>
      <c r="AK1107" s="425"/>
      <c r="AL1107" s="425"/>
      <c r="AM1107" s="306"/>
    </row>
    <row r="1108" spans="1:39" ht="33" hidden="1" customHeight="1" outlineLevel="1">
      <c r="A1108" s="532">
        <v>49</v>
      </c>
      <c r="B1108" s="428" t="s">
        <v>141</v>
      </c>
      <c r="C1108" s="291" t="s">
        <v>25</v>
      </c>
      <c r="D1108" s="295"/>
      <c r="E1108" s="295"/>
      <c r="F1108" s="295"/>
      <c r="G1108" s="295"/>
      <c r="H1108" s="295"/>
      <c r="I1108" s="295"/>
      <c r="J1108" s="295"/>
      <c r="K1108" s="295"/>
      <c r="L1108" s="295"/>
      <c r="M1108" s="295"/>
      <c r="N1108" s="295">
        <v>12</v>
      </c>
      <c r="O1108" s="295"/>
      <c r="P1108" s="295"/>
      <c r="Q1108" s="295"/>
      <c r="R1108" s="295"/>
      <c r="S1108" s="295"/>
      <c r="T1108" s="295"/>
      <c r="U1108" s="295"/>
      <c r="V1108" s="295"/>
      <c r="W1108" s="295"/>
      <c r="X1108" s="295"/>
      <c r="Y1108" s="426"/>
      <c r="Z1108" s="415"/>
      <c r="AA1108" s="415"/>
      <c r="AB1108" s="415"/>
      <c r="AC1108" s="415"/>
      <c r="AD1108" s="415"/>
      <c r="AE1108" s="415"/>
      <c r="AF1108" s="415"/>
      <c r="AG1108" s="415"/>
      <c r="AH1108" s="415"/>
      <c r="AI1108" s="415"/>
      <c r="AJ1108" s="415"/>
      <c r="AK1108" s="415"/>
      <c r="AL1108" s="415"/>
      <c r="AM1108" s="296">
        <f>SUM(Y1108:AL1108)</f>
        <v>0</v>
      </c>
    </row>
    <row r="1109" spans="1:39" ht="15" hidden="1" customHeight="1" outlineLevel="1">
      <c r="A1109" s="532"/>
      <c r="B1109" s="294" t="s">
        <v>346</v>
      </c>
      <c r="C1109" s="291" t="s">
        <v>163</v>
      </c>
      <c r="D1109" s="295"/>
      <c r="E1109" s="295"/>
      <c r="F1109" s="295"/>
      <c r="G1109" s="295"/>
      <c r="H1109" s="295"/>
      <c r="I1109" s="295"/>
      <c r="J1109" s="295"/>
      <c r="K1109" s="295"/>
      <c r="L1109" s="295"/>
      <c r="M1109" s="295"/>
      <c r="N1109" s="295">
        <f>N1108</f>
        <v>12</v>
      </c>
      <c r="O1109" s="295"/>
      <c r="P1109" s="295"/>
      <c r="Q1109" s="295"/>
      <c r="R1109" s="295"/>
      <c r="S1109" s="295"/>
      <c r="T1109" s="295"/>
      <c r="U1109" s="295"/>
      <c r="V1109" s="295"/>
      <c r="W1109" s="295"/>
      <c r="X1109" s="295"/>
      <c r="Y1109" s="411">
        <f>Y1108</f>
        <v>0</v>
      </c>
      <c r="Z1109" s="411">
        <f t="shared" ref="Z1109" si="3411">Z1108</f>
        <v>0</v>
      </c>
      <c r="AA1109" s="411">
        <f t="shared" ref="AA1109" si="3412">AA1108</f>
        <v>0</v>
      </c>
      <c r="AB1109" s="411">
        <f t="shared" ref="AB1109" si="3413">AB1108</f>
        <v>0</v>
      </c>
      <c r="AC1109" s="411">
        <f t="shared" ref="AC1109" si="3414">AC1108</f>
        <v>0</v>
      </c>
      <c r="AD1109" s="411">
        <f t="shared" ref="AD1109" si="3415">AD1108</f>
        <v>0</v>
      </c>
      <c r="AE1109" s="411">
        <f t="shared" ref="AE1109" si="3416">AE1108</f>
        <v>0</v>
      </c>
      <c r="AF1109" s="411">
        <f t="shared" ref="AF1109" si="3417">AF1108</f>
        <v>0</v>
      </c>
      <c r="AG1109" s="411">
        <f t="shared" ref="AG1109" si="3418">AG1108</f>
        <v>0</v>
      </c>
      <c r="AH1109" s="411">
        <f t="shared" ref="AH1109" si="3419">AH1108</f>
        <v>0</v>
      </c>
      <c r="AI1109" s="411">
        <f t="shared" ref="AI1109" si="3420">AI1108</f>
        <v>0</v>
      </c>
      <c r="AJ1109" s="411">
        <f t="shared" ref="AJ1109" si="3421">AJ1108</f>
        <v>0</v>
      </c>
      <c r="AK1109" s="411">
        <f t="shared" ref="AK1109" si="3422">AK1108</f>
        <v>0</v>
      </c>
      <c r="AL1109" s="411">
        <f t="shared" ref="AL1109" si="3423">AL1108</f>
        <v>0</v>
      </c>
      <c r="AM1109" s="306"/>
    </row>
    <row r="1110" spans="1:39" ht="15" hidden="1" customHeight="1" outlineLevel="1">
      <c r="A1110" s="532"/>
      <c r="B1110" s="294"/>
      <c r="C1110" s="305"/>
      <c r="D1110" s="291"/>
      <c r="E1110" s="291"/>
      <c r="F1110" s="291"/>
      <c r="G1110" s="291"/>
      <c r="H1110" s="291"/>
      <c r="I1110" s="291"/>
      <c r="J1110" s="291"/>
      <c r="K1110" s="291"/>
      <c r="L1110" s="291"/>
      <c r="M1110" s="291"/>
      <c r="N1110" s="291"/>
      <c r="O1110" s="291"/>
      <c r="P1110" s="291"/>
      <c r="Q1110" s="291"/>
      <c r="R1110" s="291"/>
      <c r="S1110" s="291"/>
      <c r="T1110" s="291"/>
      <c r="U1110" s="291"/>
      <c r="V1110" s="291"/>
      <c r="W1110" s="291"/>
      <c r="X1110" s="291"/>
      <c r="Y1110" s="301"/>
      <c r="Z1110" s="301"/>
      <c r="AA1110" s="301"/>
      <c r="AB1110" s="301"/>
      <c r="AC1110" s="301"/>
      <c r="AD1110" s="301"/>
      <c r="AE1110" s="301"/>
      <c r="AF1110" s="301"/>
      <c r="AG1110" s="301"/>
      <c r="AH1110" s="301"/>
      <c r="AI1110" s="301"/>
      <c r="AJ1110" s="301"/>
      <c r="AK1110" s="301"/>
      <c r="AL1110" s="301"/>
      <c r="AM1110" s="306"/>
    </row>
    <row r="1111" spans="1:39" ht="15.75" collapsed="1">
      <c r="B1111" s="327" t="s">
        <v>347</v>
      </c>
      <c r="C1111" s="329"/>
      <c r="D1111" s="329">
        <f>SUM(D954:D1109)</f>
        <v>0</v>
      </c>
      <c r="E1111" s="329"/>
      <c r="F1111" s="329"/>
      <c r="G1111" s="329"/>
      <c r="H1111" s="329"/>
      <c r="I1111" s="329"/>
      <c r="J1111" s="329"/>
      <c r="K1111" s="329"/>
      <c r="L1111" s="329"/>
      <c r="M1111" s="329"/>
      <c r="N1111" s="329"/>
      <c r="O1111" s="329">
        <f>SUM(O954:O1109)</f>
        <v>0</v>
      </c>
      <c r="P1111" s="329"/>
      <c r="Q1111" s="329"/>
      <c r="R1111" s="329"/>
      <c r="S1111" s="329"/>
      <c r="T1111" s="329"/>
      <c r="U1111" s="329"/>
      <c r="V1111" s="329"/>
      <c r="W1111" s="329"/>
      <c r="X1111" s="329"/>
      <c r="Y1111" s="329">
        <f>IF(Y952="kWh",SUMPRODUCT(D954:D1109,Y954:Y1109))</f>
        <v>0</v>
      </c>
      <c r="Z1111" s="329">
        <f>IF(Z952="kWh",SUMPRODUCT(D954:D1109,Z954:Z1109))</f>
        <v>0</v>
      </c>
      <c r="AA1111" s="329">
        <f>IF(AA952="kw",SUMPRODUCT(N954:N1109,O954:O1109,AA954:AA1109),SUMPRODUCT(D954:D1109,AA954:AA1109))</f>
        <v>0</v>
      </c>
      <c r="AB1111" s="329">
        <f>IF(AB952="kw",SUMPRODUCT(N954:N1109,O954:O1109,AB954:AB1109),SUMPRODUCT(D954:D1109,AB954:AB1109))</f>
        <v>0</v>
      </c>
      <c r="AC1111" s="329">
        <f>IF(AC952="kw",SUMPRODUCT(N954:N1109,O954:O1109,AC954:AC1109),SUMPRODUCT(D954:D1109,AC954:AC1109))</f>
        <v>0</v>
      </c>
      <c r="AD1111" s="329">
        <f>IF(AD952="kw",SUMPRODUCT(N954:N1109,O954:O1109,AD954:AD1109),SUMPRODUCT(D954:D1109,AD954:AD1109))</f>
        <v>0</v>
      </c>
      <c r="AE1111" s="329">
        <f>IF(AE952="kw",SUMPRODUCT(N954:N1109,O954:O1109,AE954:AE1109),SUMPRODUCT(D954:D1109,AE954:AE1109))</f>
        <v>0</v>
      </c>
      <c r="AF1111" s="329">
        <f>IF(AF952="kw",SUMPRODUCT(N954:N1109,O954:O1109,AF954:AF1109),SUMPRODUCT(D954:D1109,AF954:AF1109))</f>
        <v>0</v>
      </c>
      <c r="AG1111" s="329">
        <f>IF(AG952="kw",SUMPRODUCT(N954:N1109,O954:O1109,AG954:AG1109),SUMPRODUCT(D954:D1109,AG954:AG1109))</f>
        <v>0</v>
      </c>
      <c r="AH1111" s="329">
        <f>IF(AH952="kw",SUMPRODUCT(N954:N1109,O954:O1109,AH954:AH1109),SUMPRODUCT(D954:D1109,AH954:AH1109))</f>
        <v>0</v>
      </c>
      <c r="AI1111" s="329">
        <f>IF(AI952="kw",SUMPRODUCT(N954:N1109,O954:O1109,AI954:AI1109),SUMPRODUCT(D954:D1109,AI954:AI1109))</f>
        <v>0</v>
      </c>
      <c r="AJ1111" s="329">
        <f>IF(AJ952="kw",SUMPRODUCT(N954:N1109,O954:O1109,AJ954:AJ1109),SUMPRODUCT(D954:D1109,AJ954:AJ1109))</f>
        <v>0</v>
      </c>
      <c r="AK1111" s="329">
        <f>IF(AK952="kw",SUMPRODUCT(N954:N1109,O954:O1109,AK954:AK1109),SUMPRODUCT(D954:D1109,AK954:AK1109))</f>
        <v>0</v>
      </c>
      <c r="AL1111" s="329">
        <f>IF(AL952="kw",SUMPRODUCT(N954:N1109,O954:O1109,AL954:AL1109),SUMPRODUCT(D954:D1109,AL954:AL1109))</f>
        <v>0</v>
      </c>
      <c r="AM1111" s="330"/>
    </row>
    <row r="1112" spans="1:39" ht="15.75">
      <c r="B1112" s="391" t="s">
        <v>348</v>
      </c>
      <c r="C1112" s="392"/>
      <c r="D1112" s="392"/>
      <c r="E1112" s="392"/>
      <c r="F1112" s="392"/>
      <c r="G1112" s="392"/>
      <c r="H1112" s="392"/>
      <c r="I1112" s="392"/>
      <c r="J1112" s="392"/>
      <c r="K1112" s="392"/>
      <c r="L1112" s="392"/>
      <c r="M1112" s="392"/>
      <c r="N1112" s="392"/>
      <c r="O1112" s="392"/>
      <c r="P1112" s="392"/>
      <c r="Q1112" s="392"/>
      <c r="R1112" s="392"/>
      <c r="S1112" s="392"/>
      <c r="T1112" s="392"/>
      <c r="U1112" s="392"/>
      <c r="V1112" s="392"/>
      <c r="W1112" s="392"/>
      <c r="X1112" s="392"/>
      <c r="Y1112" s="392">
        <f>HLOOKUP(Y768,'2. LRAMVA Threshold'!$B$42:$Q$53,12,FALSE)</f>
        <v>758767</v>
      </c>
      <c r="Z1112" s="392">
        <f>HLOOKUP(Z768,'2. LRAMVA Threshold'!$B$42:$Q$53,12,FALSE)</f>
        <v>257680</v>
      </c>
      <c r="AA1112" s="392">
        <f>HLOOKUP(AA768,'2. LRAMVA Threshold'!$B$42:$Q$53,12,FALSE)</f>
        <v>1715</v>
      </c>
      <c r="AB1112" s="392">
        <f>HLOOKUP(AB768,'2. LRAMVA Threshold'!$B$42:$Q$53,12,FALSE)</f>
        <v>46</v>
      </c>
      <c r="AC1112" s="392">
        <f>HLOOKUP(AC768,'2. LRAMVA Threshold'!$B$42:$Q$53,12,FALSE)</f>
        <v>51</v>
      </c>
      <c r="AD1112" s="392">
        <f>HLOOKUP(AD768,'2. LRAMVA Threshold'!$B$42:$Q$53,12,FALSE)</f>
        <v>1570</v>
      </c>
      <c r="AE1112" s="392">
        <f>HLOOKUP(AE768,'2. LRAMVA Threshold'!$B$42:$Q$53,12,FALSE)</f>
        <v>0</v>
      </c>
      <c r="AF1112" s="392">
        <f>HLOOKUP(AF768,'2. LRAMVA Threshold'!$B$42:$Q$53,12,FALSE)</f>
        <v>0</v>
      </c>
      <c r="AG1112" s="392">
        <f>HLOOKUP(AG768,'2. LRAMVA Threshold'!$B$42:$Q$53,12,FALSE)</f>
        <v>0</v>
      </c>
      <c r="AH1112" s="392">
        <f>HLOOKUP(AH768,'2. LRAMVA Threshold'!$B$42:$Q$53,12,FALSE)</f>
        <v>0</v>
      </c>
      <c r="AI1112" s="392">
        <f>HLOOKUP(AI768,'2. LRAMVA Threshold'!$B$42:$Q$53,12,FALSE)</f>
        <v>0</v>
      </c>
      <c r="AJ1112" s="392">
        <f>HLOOKUP(AJ768,'2. LRAMVA Threshold'!$B$42:$Q$53,12,FALSE)</f>
        <v>0</v>
      </c>
      <c r="AK1112" s="392">
        <f>HLOOKUP(AK768,'2. LRAMVA Threshold'!$B$42:$Q$53,12,FALSE)</f>
        <v>0</v>
      </c>
      <c r="AL1112" s="392">
        <f>HLOOKUP(AL768,'2. LRAMVA Threshold'!$B$42:$Q$53,12,FALSE)</f>
        <v>0</v>
      </c>
      <c r="AM1112" s="442"/>
    </row>
    <row r="1113" spans="1:39">
      <c r="B1113" s="394"/>
      <c r="C1113" s="432"/>
      <c r="D1113" s="433"/>
      <c r="E1113" s="433"/>
      <c r="F1113" s="433"/>
      <c r="G1113" s="433"/>
      <c r="H1113" s="433"/>
      <c r="I1113" s="433"/>
      <c r="J1113" s="433"/>
      <c r="K1113" s="433"/>
      <c r="L1113" s="433"/>
      <c r="M1113" s="433"/>
      <c r="N1113" s="433"/>
      <c r="O1113" s="434"/>
      <c r="P1113" s="433"/>
      <c r="Q1113" s="433"/>
      <c r="R1113" s="433"/>
      <c r="S1113" s="435"/>
      <c r="T1113" s="435"/>
      <c r="U1113" s="435"/>
      <c r="V1113" s="435"/>
      <c r="W1113" s="433"/>
      <c r="X1113" s="433"/>
      <c r="Y1113" s="436"/>
      <c r="Z1113" s="436"/>
      <c r="AA1113" s="436"/>
      <c r="AB1113" s="436"/>
      <c r="AC1113" s="436"/>
      <c r="AD1113" s="436"/>
      <c r="AE1113" s="436"/>
      <c r="AF1113" s="399"/>
      <c r="AG1113" s="399"/>
      <c r="AH1113" s="399"/>
      <c r="AI1113" s="399"/>
      <c r="AJ1113" s="399"/>
      <c r="AK1113" s="399"/>
      <c r="AL1113" s="399"/>
      <c r="AM1113" s="400"/>
    </row>
    <row r="1114" spans="1:39">
      <c r="B1114" s="324" t="s">
        <v>349</v>
      </c>
      <c r="C1114" s="338"/>
      <c r="D1114" s="338"/>
      <c r="E1114" s="376"/>
      <c r="F1114" s="376"/>
      <c r="G1114" s="376"/>
      <c r="H1114" s="376"/>
      <c r="I1114" s="376"/>
      <c r="J1114" s="376"/>
      <c r="K1114" s="376"/>
      <c r="L1114" s="376"/>
      <c r="M1114" s="376"/>
      <c r="N1114" s="376"/>
      <c r="O1114" s="291"/>
      <c r="P1114" s="340"/>
      <c r="Q1114" s="340"/>
      <c r="R1114" s="340"/>
      <c r="S1114" s="339"/>
      <c r="T1114" s="339"/>
      <c r="U1114" s="339"/>
      <c r="V1114" s="339"/>
      <c r="W1114" s="340"/>
      <c r="X1114" s="340"/>
      <c r="Y1114" s="341">
        <f>HLOOKUP(Y$35,'3.  Distribution Rates'!$C$122:$P$133,12,FALSE)</f>
        <v>0</v>
      </c>
      <c r="Z1114" s="341">
        <f>HLOOKUP(Z$35,'3.  Distribution Rates'!$C$122:$P$133,12,FALSE)</f>
        <v>5.1000000000000004E-3</v>
      </c>
      <c r="AA1114" s="341">
        <f>HLOOKUP(AA$35,'3.  Distribution Rates'!$C$122:$P$133,12,FALSE)</f>
        <v>1.6274</v>
      </c>
      <c r="AB1114" s="341">
        <f>HLOOKUP(AB$35,'3.  Distribution Rates'!$C$122:$P$133,12,FALSE)</f>
        <v>6.0561999999999996</v>
      </c>
      <c r="AC1114" s="341">
        <f>HLOOKUP(AC$35,'3.  Distribution Rates'!$C$122:$P$133,12,FALSE)</f>
        <v>11.761200000000001</v>
      </c>
      <c r="AD1114" s="341">
        <f>HLOOKUP(AD$35,'3.  Distribution Rates'!$C$122:$P$133,12,FALSE)</f>
        <v>1.9E-3</v>
      </c>
      <c r="AE1114" s="341">
        <f>HLOOKUP(AE$35,'3.  Distribution Rates'!$C$122:$P$133,12,FALSE)</f>
        <v>0.28289999999999998</v>
      </c>
      <c r="AF1114" s="341">
        <f>HLOOKUP(AF$35,'3.  Distribution Rates'!$C$122:$P$133,12,FALSE)</f>
        <v>0</v>
      </c>
      <c r="AG1114" s="341">
        <f>HLOOKUP(AG$35,'3.  Distribution Rates'!$C$122:$P$133,12,FALSE)</f>
        <v>0</v>
      </c>
      <c r="AH1114" s="341">
        <f>HLOOKUP(AH$35,'3.  Distribution Rates'!$C$122:$P$133,12,FALSE)</f>
        <v>0</v>
      </c>
      <c r="AI1114" s="341">
        <f>HLOOKUP(AI$35,'3.  Distribution Rates'!$C$122:$P$133,12,FALSE)</f>
        <v>0</v>
      </c>
      <c r="AJ1114" s="341">
        <f>HLOOKUP(AJ$35,'3.  Distribution Rates'!$C$122:$P$133,12,FALSE)</f>
        <v>0</v>
      </c>
      <c r="AK1114" s="341">
        <f>HLOOKUP(AK$35,'3.  Distribution Rates'!$C$122:$P$133,12,FALSE)</f>
        <v>0</v>
      </c>
      <c r="AL1114" s="341">
        <f>HLOOKUP(AL$35,'3.  Distribution Rates'!$C$122:$P$133,12,FALSE)</f>
        <v>0</v>
      </c>
      <c r="AM1114" s="444"/>
    </row>
    <row r="1115" spans="1:39">
      <c r="B1115" s="324" t="s">
        <v>353</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LRAM'!Y143*Y1114</f>
        <v>0</v>
      </c>
      <c r="Z1115" s="378">
        <f>'4.  2011-2014 LRAM'!Z143*Z1114</f>
        <v>139.81427131797727</v>
      </c>
      <c r="AA1115" s="378">
        <f>'4.  2011-2014 LRAM'!AA143*AA1114</f>
        <v>291.83909648601599</v>
      </c>
      <c r="AB1115" s="378">
        <f>'4.  2011-2014 LRAM'!AB143*AB1114</f>
        <v>0</v>
      </c>
      <c r="AC1115" s="378">
        <f>'4.  2011-2014 LRAM'!AC143*AC1114</f>
        <v>0</v>
      </c>
      <c r="AD1115" s="378">
        <f>'4.  2011-2014 LRAM'!AD143*AD1114</f>
        <v>0</v>
      </c>
      <c r="AE1115" s="378">
        <f>'4.  2011-2014 LRAM'!AE143*AE1114</f>
        <v>0</v>
      </c>
      <c r="AF1115" s="378">
        <f>'4.  2011-2014 LRAM'!AF143*AF1114</f>
        <v>0</v>
      </c>
      <c r="AG1115" s="378">
        <f>'4.  2011-2014 LRAM'!AG143*AG1114</f>
        <v>0</v>
      </c>
      <c r="AH1115" s="378">
        <f>'4.  2011-2014 LRAM'!AH143*AH1114</f>
        <v>0</v>
      </c>
      <c r="AI1115" s="378">
        <f>'4.  2011-2014 LRAM'!AI143*AI1114</f>
        <v>0</v>
      </c>
      <c r="AJ1115" s="378">
        <f>'4.  2011-2014 LRAM'!AJ143*AJ1114</f>
        <v>0</v>
      </c>
      <c r="AK1115" s="378">
        <f>'4.  2011-2014 LRAM'!AK143*AK1114</f>
        <v>0</v>
      </c>
      <c r="AL1115" s="378">
        <f>'4.  2011-2014 LRAM'!AL143*AL1114</f>
        <v>0</v>
      </c>
      <c r="AM1115" s="629">
        <f t="shared" ref="AM1115:AM1124" si="3424">SUM(Y1115:AL1115)</f>
        <v>431.65336780399326</v>
      </c>
    </row>
    <row r="1116" spans="1:39">
      <c r="B1116" s="324" t="s">
        <v>354</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LRAM'!Y272*Y1114</f>
        <v>0</v>
      </c>
      <c r="Z1116" s="378">
        <f>'4.  2011-2014 LRAM'!Z272*Z1114</f>
        <v>1870.8516592624842</v>
      </c>
      <c r="AA1116" s="378">
        <f>'4.  2011-2014 LRAM'!AA272*AA1114</f>
        <v>1818.8006917709558</v>
      </c>
      <c r="AB1116" s="378">
        <f>'4.  2011-2014 LRAM'!AB272*AB1114</f>
        <v>0</v>
      </c>
      <c r="AC1116" s="378">
        <f>'4.  2011-2014 LRAM'!AC272*AC1114</f>
        <v>0</v>
      </c>
      <c r="AD1116" s="378">
        <f>'4.  2011-2014 LRAM'!AD272*AD1114</f>
        <v>0</v>
      </c>
      <c r="AE1116" s="378">
        <f>'4.  2011-2014 LRAM'!AE272*AE1114</f>
        <v>0</v>
      </c>
      <c r="AF1116" s="378">
        <f>'4.  2011-2014 LRAM'!AF272*AF1114</f>
        <v>0</v>
      </c>
      <c r="AG1116" s="378">
        <f>'4.  2011-2014 LRAM'!AG272*AG1114</f>
        <v>0</v>
      </c>
      <c r="AH1116" s="378">
        <f>'4.  2011-2014 LRAM'!AH272*AH1114</f>
        <v>0</v>
      </c>
      <c r="AI1116" s="378">
        <f>'4.  2011-2014 LRAM'!AI272*AI1114</f>
        <v>0</v>
      </c>
      <c r="AJ1116" s="378">
        <f>'4.  2011-2014 LRAM'!AJ272*AJ1114</f>
        <v>0</v>
      </c>
      <c r="AK1116" s="378">
        <f>'4.  2011-2014 LRAM'!AK272*AK1114</f>
        <v>0</v>
      </c>
      <c r="AL1116" s="378">
        <f>'4.  2011-2014 LRAM'!AL272*AL1114</f>
        <v>0</v>
      </c>
      <c r="AM1116" s="629">
        <f t="shared" si="3424"/>
        <v>3689.65235103344</v>
      </c>
    </row>
    <row r="1117" spans="1:39">
      <c r="B1117" s="324" t="s">
        <v>355</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LRAM'!Y401*Y1114</f>
        <v>0</v>
      </c>
      <c r="Z1117" s="378">
        <f>'4.  2011-2014 LRAM'!Z401*Z1114</f>
        <v>596.98001903352599</v>
      </c>
      <c r="AA1117" s="378">
        <f>'4.  2011-2014 LRAM'!AA401*AA1114</f>
        <v>480.53715335718914</v>
      </c>
      <c r="AB1117" s="378">
        <f>'4.  2011-2014 LRAM'!AB401*AB1114</f>
        <v>0</v>
      </c>
      <c r="AC1117" s="378">
        <f>'4.  2011-2014 LRAM'!AC401*AC1114</f>
        <v>0</v>
      </c>
      <c r="AD1117" s="378">
        <f>'4.  2011-2014 LRAM'!AD401*AD1114</f>
        <v>0</v>
      </c>
      <c r="AE1117" s="378">
        <f>'4.  2011-2014 LRAM'!AE401*AE1114</f>
        <v>0</v>
      </c>
      <c r="AF1117" s="378">
        <f>'4.  2011-2014 LRAM'!AF401*AF1114</f>
        <v>0</v>
      </c>
      <c r="AG1117" s="378">
        <f>'4.  2011-2014 LRAM'!AG401*AG1114</f>
        <v>0</v>
      </c>
      <c r="AH1117" s="378">
        <f>'4.  2011-2014 LRAM'!AH401*AH1114</f>
        <v>0</v>
      </c>
      <c r="AI1117" s="378">
        <f>'4.  2011-2014 LRAM'!AI401*AI1114</f>
        <v>0</v>
      </c>
      <c r="AJ1117" s="378">
        <f>'4.  2011-2014 LRAM'!AJ401*AJ1114</f>
        <v>0</v>
      </c>
      <c r="AK1117" s="378">
        <f>'4.  2011-2014 LRAM'!AK401*AK1114</f>
        <v>0</v>
      </c>
      <c r="AL1117" s="378">
        <f>'4.  2011-2014 LRAM'!AL401*AL1114</f>
        <v>0</v>
      </c>
      <c r="AM1117" s="629">
        <f t="shared" si="3424"/>
        <v>1077.5171723907151</v>
      </c>
    </row>
    <row r="1118" spans="1:39">
      <c r="B1118" s="324" t="s">
        <v>356</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'4.  2011-2014 LRAM'!Y531*Y1114</f>
        <v>0</v>
      </c>
      <c r="Z1118" s="378">
        <f>'4.  2011-2014 LRAM'!Z531*Z1114</f>
        <v>1051.0403935680001</v>
      </c>
      <c r="AA1118" s="378">
        <f>'4.  2011-2014 LRAM'!AA531*AA1114</f>
        <v>589.40573934035513</v>
      </c>
      <c r="AB1118" s="378">
        <f>'4.  2011-2014 LRAM'!AB531*AB1114</f>
        <v>0</v>
      </c>
      <c r="AC1118" s="378">
        <f>'4.  2011-2014 LRAM'!AC531*AC1114</f>
        <v>0</v>
      </c>
      <c r="AD1118" s="378">
        <f>'4.  2011-2014 LRAM'!AD531*AD1114</f>
        <v>0</v>
      </c>
      <c r="AE1118" s="378">
        <f>'4.  2011-2014 LRAM'!AE531*AE1114</f>
        <v>0</v>
      </c>
      <c r="AF1118" s="378">
        <f>'4.  2011-2014 LRAM'!AF531*AF1114</f>
        <v>0</v>
      </c>
      <c r="AG1118" s="378">
        <f>'4.  2011-2014 LRAM'!AG531*AG1114</f>
        <v>0</v>
      </c>
      <c r="AH1118" s="378">
        <f>'4.  2011-2014 LRAM'!AH531*AH1114</f>
        <v>0</v>
      </c>
      <c r="AI1118" s="378">
        <f>'4.  2011-2014 LRAM'!AI531*AI1114</f>
        <v>0</v>
      </c>
      <c r="AJ1118" s="378">
        <f>'4.  2011-2014 LRAM'!AJ531*AJ1114</f>
        <v>0</v>
      </c>
      <c r="AK1118" s="378">
        <f>'4.  2011-2014 LRAM'!AK531*AK1114</f>
        <v>0</v>
      </c>
      <c r="AL1118" s="378">
        <f>'4.  2011-2014 LRAM'!AL531*AL1114</f>
        <v>0</v>
      </c>
      <c r="AM1118" s="629">
        <f t="shared" si="3424"/>
        <v>1640.4461329083551</v>
      </c>
    </row>
    <row r="1119" spans="1:39">
      <c r="B1119" s="324" t="s">
        <v>357</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5">Y212*Y1114</f>
        <v>0</v>
      </c>
      <c r="Z1119" s="378">
        <f t="shared" si="3425"/>
        <v>2522.7017400000004</v>
      </c>
      <c r="AA1119" s="378">
        <f t="shared" si="3425"/>
        <v>2980.0948800000006</v>
      </c>
      <c r="AB1119" s="378">
        <f t="shared" si="3425"/>
        <v>0</v>
      </c>
      <c r="AC1119" s="378">
        <f t="shared" si="3425"/>
        <v>0</v>
      </c>
      <c r="AD1119" s="378">
        <f t="shared" si="3425"/>
        <v>0</v>
      </c>
      <c r="AE1119" s="378">
        <f t="shared" si="3425"/>
        <v>0</v>
      </c>
      <c r="AF1119" s="378">
        <f t="shared" si="3425"/>
        <v>0</v>
      </c>
      <c r="AG1119" s="378">
        <f t="shared" si="3425"/>
        <v>0</v>
      </c>
      <c r="AH1119" s="378">
        <f t="shared" si="3425"/>
        <v>0</v>
      </c>
      <c r="AI1119" s="378">
        <f t="shared" si="3425"/>
        <v>0</v>
      </c>
      <c r="AJ1119" s="378">
        <f t="shared" si="3425"/>
        <v>0</v>
      </c>
      <c r="AK1119" s="378">
        <f t="shared" si="3425"/>
        <v>0</v>
      </c>
      <c r="AL1119" s="378">
        <f t="shared" si="3425"/>
        <v>0</v>
      </c>
      <c r="AM1119" s="629">
        <f t="shared" si="3424"/>
        <v>5502.796620000001</v>
      </c>
    </row>
    <row r="1120" spans="1:39">
      <c r="B1120" s="324" t="s">
        <v>358</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6">Y396*Y1114</f>
        <v>0</v>
      </c>
      <c r="Z1120" s="378">
        <f t="shared" si="3426"/>
        <v>182.07153264151961</v>
      </c>
      <c r="AA1120" s="378">
        <f t="shared" si="3426"/>
        <v>816.80079751777691</v>
      </c>
      <c r="AB1120" s="378">
        <f t="shared" si="3426"/>
        <v>0</v>
      </c>
      <c r="AC1120" s="378">
        <f t="shared" si="3426"/>
        <v>0</v>
      </c>
      <c r="AD1120" s="378">
        <f t="shared" si="3426"/>
        <v>0</v>
      </c>
      <c r="AE1120" s="378">
        <f t="shared" si="3426"/>
        <v>0</v>
      </c>
      <c r="AF1120" s="378">
        <f t="shared" si="3426"/>
        <v>0</v>
      </c>
      <c r="AG1120" s="378">
        <f t="shared" si="3426"/>
        <v>0</v>
      </c>
      <c r="AH1120" s="378">
        <f t="shared" si="3426"/>
        <v>0</v>
      </c>
      <c r="AI1120" s="378">
        <f t="shared" si="3426"/>
        <v>0</v>
      </c>
      <c r="AJ1120" s="378">
        <f t="shared" si="3426"/>
        <v>0</v>
      </c>
      <c r="AK1120" s="378">
        <f t="shared" si="3426"/>
        <v>0</v>
      </c>
      <c r="AL1120" s="378">
        <f t="shared" si="3426"/>
        <v>0</v>
      </c>
      <c r="AM1120" s="629">
        <f t="shared" si="3424"/>
        <v>998.87233015929655</v>
      </c>
    </row>
    <row r="1121" spans="2:39">
      <c r="B1121" s="324" t="s">
        <v>359</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7">Y579*Y1114</f>
        <v>0</v>
      </c>
      <c r="Z1121" s="378">
        <f t="shared" si="3427"/>
        <v>1132.4792837512141</v>
      </c>
      <c r="AA1121" s="378">
        <f t="shared" si="3427"/>
        <v>437.72594678670322</v>
      </c>
      <c r="AB1121" s="378">
        <f t="shared" si="3427"/>
        <v>0</v>
      </c>
      <c r="AC1121" s="378">
        <f t="shared" si="3427"/>
        <v>0</v>
      </c>
      <c r="AD1121" s="378">
        <f t="shared" si="3427"/>
        <v>0</v>
      </c>
      <c r="AE1121" s="378">
        <f t="shared" si="3427"/>
        <v>0</v>
      </c>
      <c r="AF1121" s="378">
        <f t="shared" si="3427"/>
        <v>0</v>
      </c>
      <c r="AG1121" s="378">
        <f t="shared" si="3427"/>
        <v>0</v>
      </c>
      <c r="AH1121" s="378">
        <f t="shared" si="3427"/>
        <v>0</v>
      </c>
      <c r="AI1121" s="378">
        <f t="shared" si="3427"/>
        <v>0</v>
      </c>
      <c r="AJ1121" s="378">
        <f t="shared" si="3427"/>
        <v>0</v>
      </c>
      <c r="AK1121" s="378">
        <f t="shared" si="3427"/>
        <v>0</v>
      </c>
      <c r="AL1121" s="378">
        <f t="shared" si="3427"/>
        <v>0</v>
      </c>
      <c r="AM1121" s="629">
        <f t="shared" si="3424"/>
        <v>1570.2052305379173</v>
      </c>
    </row>
    <row r="1122" spans="2:39">
      <c r="B1122" s="324" t="s">
        <v>360</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8">Y762*Y1114</f>
        <v>0</v>
      </c>
      <c r="Z1122" s="378">
        <f t="shared" si="3428"/>
        <v>362.44205182976702</v>
      </c>
      <c r="AA1122" s="378">
        <f t="shared" si="3428"/>
        <v>909.99038163524074</v>
      </c>
      <c r="AB1122" s="378">
        <f t="shared" si="3428"/>
        <v>0</v>
      </c>
      <c r="AC1122" s="378">
        <f t="shared" si="3428"/>
        <v>0</v>
      </c>
      <c r="AD1122" s="378">
        <f t="shared" si="3428"/>
        <v>0</v>
      </c>
      <c r="AE1122" s="378">
        <f t="shared" si="3428"/>
        <v>0</v>
      </c>
      <c r="AF1122" s="378">
        <f t="shared" si="3428"/>
        <v>0</v>
      </c>
      <c r="AG1122" s="378">
        <f t="shared" si="3428"/>
        <v>0</v>
      </c>
      <c r="AH1122" s="378">
        <f t="shared" si="3428"/>
        <v>0</v>
      </c>
      <c r="AI1122" s="378">
        <f t="shared" si="3428"/>
        <v>0</v>
      </c>
      <c r="AJ1122" s="378">
        <f t="shared" si="3428"/>
        <v>0</v>
      </c>
      <c r="AK1122" s="378">
        <f t="shared" si="3428"/>
        <v>0</v>
      </c>
      <c r="AL1122" s="378">
        <f t="shared" si="3428"/>
        <v>0</v>
      </c>
      <c r="AM1122" s="629">
        <f t="shared" si="3424"/>
        <v>1272.4324334650078</v>
      </c>
    </row>
    <row r="1123" spans="2:39">
      <c r="B1123" s="324" t="s">
        <v>361</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 t="shared" ref="Y1123:AL1123" si="3429">Y945*Y1114</f>
        <v>0</v>
      </c>
      <c r="Z1123" s="378">
        <f t="shared" si="3429"/>
        <v>828.32590674301332</v>
      </c>
      <c r="AA1123" s="378">
        <f t="shared" si="3429"/>
        <v>164.31689748966284</v>
      </c>
      <c r="AB1123" s="378">
        <f t="shared" si="3429"/>
        <v>0</v>
      </c>
      <c r="AC1123" s="378">
        <f t="shared" si="3429"/>
        <v>0</v>
      </c>
      <c r="AD1123" s="378">
        <f t="shared" si="3429"/>
        <v>0</v>
      </c>
      <c r="AE1123" s="378">
        <f t="shared" si="3429"/>
        <v>0</v>
      </c>
      <c r="AF1123" s="378">
        <f t="shared" si="3429"/>
        <v>0</v>
      </c>
      <c r="AG1123" s="378">
        <f t="shared" si="3429"/>
        <v>0</v>
      </c>
      <c r="AH1123" s="378">
        <f t="shared" si="3429"/>
        <v>0</v>
      </c>
      <c r="AI1123" s="378">
        <f t="shared" si="3429"/>
        <v>0</v>
      </c>
      <c r="AJ1123" s="378">
        <f t="shared" si="3429"/>
        <v>0</v>
      </c>
      <c r="AK1123" s="378">
        <f t="shared" si="3429"/>
        <v>0</v>
      </c>
      <c r="AL1123" s="378">
        <f t="shared" si="3429"/>
        <v>0</v>
      </c>
      <c r="AM1123" s="629">
        <f t="shared" si="3424"/>
        <v>992.6428042326761</v>
      </c>
    </row>
    <row r="1124" spans="2:39">
      <c r="B1124" s="324" t="s">
        <v>362</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Y1111*Y1114</f>
        <v>0</v>
      </c>
      <c r="Z1124" s="378">
        <f>Z1111*Z1114</f>
        <v>0</v>
      </c>
      <c r="AA1124" s="378">
        <f t="shared" ref="AA1124:AL1124" si="3430">AA1111*AA1114</f>
        <v>0</v>
      </c>
      <c r="AB1124" s="378">
        <f t="shared" si="3430"/>
        <v>0</v>
      </c>
      <c r="AC1124" s="378">
        <f t="shared" si="3430"/>
        <v>0</v>
      </c>
      <c r="AD1124" s="378">
        <f t="shared" si="3430"/>
        <v>0</v>
      </c>
      <c r="AE1124" s="378">
        <f t="shared" si="3430"/>
        <v>0</v>
      </c>
      <c r="AF1124" s="378">
        <f t="shared" si="3430"/>
        <v>0</v>
      </c>
      <c r="AG1124" s="378">
        <f t="shared" si="3430"/>
        <v>0</v>
      </c>
      <c r="AH1124" s="378">
        <f t="shared" si="3430"/>
        <v>0</v>
      </c>
      <c r="AI1124" s="378">
        <f t="shared" si="3430"/>
        <v>0</v>
      </c>
      <c r="AJ1124" s="378">
        <f t="shared" si="3430"/>
        <v>0</v>
      </c>
      <c r="AK1124" s="378">
        <f t="shared" si="3430"/>
        <v>0</v>
      </c>
      <c r="AL1124" s="378">
        <f t="shared" si="3430"/>
        <v>0</v>
      </c>
      <c r="AM1124" s="629">
        <f t="shared" si="3424"/>
        <v>0</v>
      </c>
    </row>
    <row r="1125" spans="2:39" ht="15.75">
      <c r="B1125" s="349" t="s">
        <v>352</v>
      </c>
      <c r="C1125" s="345"/>
      <c r="D1125" s="336"/>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6">
        <f>SUM(Y1115:Y1124)</f>
        <v>0</v>
      </c>
      <c r="Z1125" s="346">
        <f t="shared" ref="Z1125:AE1125" si="3431">SUM(Z1115:Z1124)</f>
        <v>8686.7068581475014</v>
      </c>
      <c r="AA1125" s="346">
        <f t="shared" si="3431"/>
        <v>8489.5115843839012</v>
      </c>
      <c r="AB1125" s="346">
        <f t="shared" si="3431"/>
        <v>0</v>
      </c>
      <c r="AC1125" s="346">
        <f t="shared" si="3431"/>
        <v>0</v>
      </c>
      <c r="AD1125" s="346">
        <f t="shared" si="3431"/>
        <v>0</v>
      </c>
      <c r="AE1125" s="346">
        <f t="shared" si="3431"/>
        <v>0</v>
      </c>
      <c r="AF1125" s="346">
        <f>SUM(AF1115:AF1124)</f>
        <v>0</v>
      </c>
      <c r="AG1125" s="346">
        <f t="shared" ref="AG1125:AL1125" si="3432">SUM(AG1115:AG1124)</f>
        <v>0</v>
      </c>
      <c r="AH1125" s="346">
        <f t="shared" si="3432"/>
        <v>0</v>
      </c>
      <c r="AI1125" s="346">
        <f t="shared" si="3432"/>
        <v>0</v>
      </c>
      <c r="AJ1125" s="346">
        <f t="shared" si="3432"/>
        <v>0</v>
      </c>
      <c r="AK1125" s="346">
        <f t="shared" si="3432"/>
        <v>0</v>
      </c>
      <c r="AL1125" s="346">
        <f t="shared" si="3432"/>
        <v>0</v>
      </c>
      <c r="AM1125" s="407">
        <f>SUM(AM1115:AM1124)</f>
        <v>17176.218442531401</v>
      </c>
    </row>
    <row r="1126" spans="2:39" ht="15.75">
      <c r="B1126" s="349" t="s">
        <v>351</v>
      </c>
      <c r="C1126" s="345"/>
      <c r="D1126" s="350"/>
      <c r="E1126" s="334"/>
      <c r="F1126" s="334"/>
      <c r="G1126" s="334"/>
      <c r="H1126" s="334"/>
      <c r="I1126" s="334"/>
      <c r="J1126" s="334"/>
      <c r="K1126" s="334"/>
      <c r="L1126" s="334"/>
      <c r="M1126" s="334"/>
      <c r="N1126" s="334"/>
      <c r="O1126" s="300"/>
      <c r="P1126" s="334"/>
      <c r="Q1126" s="334"/>
      <c r="R1126" s="334"/>
      <c r="S1126" s="336"/>
      <c r="T1126" s="336"/>
      <c r="U1126" s="336"/>
      <c r="V1126" s="336"/>
      <c r="W1126" s="334"/>
      <c r="X1126" s="334"/>
      <c r="Y1126" s="347">
        <f>Y1112*Y1114</f>
        <v>0</v>
      </c>
      <c r="Z1126" s="347">
        <f t="shared" ref="Z1126:AE1126" si="3433">Z1112*Z1114</f>
        <v>1314.1680000000001</v>
      </c>
      <c r="AA1126" s="347">
        <f>AA1112*AA1114</f>
        <v>2790.991</v>
      </c>
      <c r="AB1126" s="347">
        <f t="shared" si="3433"/>
        <v>278.58519999999999</v>
      </c>
      <c r="AC1126" s="347">
        <f t="shared" si="3433"/>
        <v>599.82119999999998</v>
      </c>
      <c r="AD1126" s="347">
        <f t="shared" si="3433"/>
        <v>2.9830000000000001</v>
      </c>
      <c r="AE1126" s="347">
        <f t="shared" si="3433"/>
        <v>0</v>
      </c>
      <c r="AF1126" s="347">
        <f t="shared" ref="AF1126:AL1126" si="3434">AF1112*AF1114</f>
        <v>0</v>
      </c>
      <c r="AG1126" s="347">
        <f t="shared" si="3434"/>
        <v>0</v>
      </c>
      <c r="AH1126" s="347">
        <f t="shared" si="3434"/>
        <v>0</v>
      </c>
      <c r="AI1126" s="347">
        <f t="shared" si="3434"/>
        <v>0</v>
      </c>
      <c r="AJ1126" s="347">
        <f t="shared" si="3434"/>
        <v>0</v>
      </c>
      <c r="AK1126" s="347">
        <f t="shared" si="3434"/>
        <v>0</v>
      </c>
      <c r="AL1126" s="347">
        <f t="shared" si="3434"/>
        <v>0</v>
      </c>
      <c r="AM1126" s="407">
        <f>SUM(Y1126:AL1126)</f>
        <v>4986.5483999999997</v>
      </c>
    </row>
    <row r="1127" spans="2:39" ht="15.75">
      <c r="B1127" s="349" t="s">
        <v>350</v>
      </c>
      <c r="C1127" s="345"/>
      <c r="D1127" s="350"/>
      <c r="E1127" s="334"/>
      <c r="F1127" s="334"/>
      <c r="G1127" s="334"/>
      <c r="H1127" s="334"/>
      <c r="I1127" s="334"/>
      <c r="J1127" s="334"/>
      <c r="K1127" s="334"/>
      <c r="L1127" s="334"/>
      <c r="M1127" s="334"/>
      <c r="N1127" s="334"/>
      <c r="O1127" s="300"/>
      <c r="P1127" s="334"/>
      <c r="Q1127" s="334"/>
      <c r="R1127" s="334"/>
      <c r="S1127" s="350"/>
      <c r="T1127" s="350"/>
      <c r="U1127" s="350"/>
      <c r="V1127" s="350"/>
      <c r="W1127" s="334"/>
      <c r="X1127" s="334"/>
      <c r="Y1127" s="351"/>
      <c r="Z1127" s="351"/>
      <c r="AA1127" s="351"/>
      <c r="AB1127" s="351"/>
      <c r="AC1127" s="351"/>
      <c r="AD1127" s="351"/>
      <c r="AE1127" s="351"/>
      <c r="AF1127" s="351"/>
      <c r="AG1127" s="351"/>
      <c r="AH1127" s="351"/>
      <c r="AI1127" s="351"/>
      <c r="AJ1127" s="351"/>
      <c r="AK1127" s="351"/>
      <c r="AL1127" s="351"/>
      <c r="AM1127" s="407">
        <f>AM1125-AM1126</f>
        <v>12189.670042531401</v>
      </c>
    </row>
    <row r="1128" spans="2:39">
      <c r="B1128" s="381"/>
      <c r="C1128" s="445"/>
      <c r="D1128" s="445"/>
      <c r="E1128" s="446"/>
      <c r="F1128" s="446"/>
      <c r="G1128" s="446"/>
      <c r="H1128" s="446"/>
      <c r="I1128" s="446"/>
      <c r="J1128" s="446"/>
      <c r="K1128" s="446"/>
      <c r="L1128" s="446"/>
      <c r="M1128" s="446"/>
      <c r="N1128" s="446"/>
      <c r="O1128" s="447"/>
      <c r="P1128" s="446"/>
      <c r="Q1128" s="446"/>
      <c r="R1128" s="446"/>
      <c r="S1128" s="445"/>
      <c r="T1128" s="448"/>
      <c r="U1128" s="445"/>
      <c r="V1128" s="445"/>
      <c r="W1128" s="446"/>
      <c r="X1128" s="446"/>
      <c r="Y1128" s="449"/>
      <c r="Z1128" s="449"/>
      <c r="AA1128" s="449"/>
      <c r="AB1128" s="449"/>
      <c r="AC1128" s="449"/>
      <c r="AD1128" s="449"/>
      <c r="AE1128" s="449"/>
      <c r="AF1128" s="449"/>
      <c r="AG1128" s="449"/>
      <c r="AH1128" s="449"/>
      <c r="AI1128" s="449"/>
      <c r="AJ1128" s="449"/>
      <c r="AK1128" s="449"/>
      <c r="AL1128" s="449"/>
      <c r="AM1128" s="386"/>
    </row>
    <row r="1129" spans="2:39" ht="19.5" customHeight="1">
      <c r="B1129" s="368" t="s">
        <v>582</v>
      </c>
      <c r="C1129" s="387"/>
      <c r="D1129" s="388"/>
      <c r="E1129" s="388"/>
      <c r="F1129" s="388"/>
      <c r="G1129" s="388"/>
      <c r="H1129" s="388"/>
      <c r="I1129" s="388"/>
      <c r="J1129" s="388"/>
      <c r="K1129" s="388"/>
      <c r="L1129" s="388"/>
      <c r="M1129" s="388"/>
      <c r="N1129" s="388"/>
      <c r="O1129" s="388"/>
      <c r="P1129" s="388"/>
      <c r="Q1129" s="388"/>
      <c r="R1129" s="388"/>
      <c r="S1129" s="371"/>
      <c r="T1129" s="372"/>
      <c r="U1129" s="388"/>
      <c r="V1129" s="388"/>
      <c r="W1129" s="388"/>
      <c r="X1129" s="388"/>
      <c r="Y1129" s="409"/>
      <c r="Z1129" s="409"/>
      <c r="AA1129" s="409"/>
      <c r="AB1129" s="409"/>
      <c r="AC1129" s="409"/>
      <c r="AD1129" s="409"/>
      <c r="AE1129" s="409"/>
      <c r="AF1129" s="409"/>
      <c r="AG1129" s="409"/>
      <c r="AH1129" s="409"/>
      <c r="AI1129" s="409"/>
      <c r="AJ1129" s="409"/>
      <c r="AK1129" s="409"/>
      <c r="AL1129" s="409"/>
      <c r="AM1129" s="389"/>
    </row>
    <row r="1131" spans="2:39">
      <c r="B1131" s="590" t="s">
        <v>526</v>
      </c>
    </row>
  </sheetData>
  <sheetProtection formatCells="0" formatColumns="0" formatRows="0" insertColumns="0" insertRows="0" insertHyperlinks="0" deleteColumns="0" deleteRows="0" sort="0" autoFilter="0" pivotTables="0"/>
  <mergeCells count="45">
    <mergeCell ref="Y950:AM950"/>
    <mergeCell ref="P584:X584"/>
    <mergeCell ref="B767:B768"/>
    <mergeCell ref="C767:C768"/>
    <mergeCell ref="E767:M767"/>
    <mergeCell ref="N767:N768"/>
    <mergeCell ref="P767:X767"/>
    <mergeCell ref="Y767:AM767"/>
    <mergeCell ref="Y584:AM584"/>
    <mergeCell ref="P950:X950"/>
    <mergeCell ref="N950:N951"/>
    <mergeCell ref="B950:B951"/>
    <mergeCell ref="C950:C951"/>
    <mergeCell ref="E950:M950"/>
    <mergeCell ref="C401:C402"/>
    <mergeCell ref="E401:M401"/>
    <mergeCell ref="N401:N402"/>
    <mergeCell ref="B584:B585"/>
    <mergeCell ref="C584:C585"/>
    <mergeCell ref="E584:M584"/>
    <mergeCell ref="N584:N585"/>
    <mergeCell ref="B401:B402"/>
    <mergeCell ref="B217:B218"/>
    <mergeCell ref="C217:C218"/>
    <mergeCell ref="E217:M217"/>
    <mergeCell ref="N217:N218"/>
    <mergeCell ref="P217:X217"/>
    <mergeCell ref="Y401:AM401"/>
    <mergeCell ref="Y217:AM217"/>
    <mergeCell ref="N34:N35"/>
    <mergeCell ref="P34:X34"/>
    <mergeCell ref="Y34:AM34"/>
    <mergeCell ref="P401:X401"/>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3"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400" location="'5.  2015-2020 LRAM'!A1" display="Return to top" xr:uid="{00000000-0004-0000-0A00-000008000000}"/>
    <hyperlink ref="D766" location="'5.  2015-2020 LRAM'!A1" display="Return to top" xr:uid="{00000000-0004-0000-0A00-000009000000}"/>
    <hyperlink ref="D949" location="'5.  2015-2020 LRAM'!A1" display="Return to top" xr:uid="{00000000-0004-0000-0A00-00000A000000}"/>
    <hyperlink ref="B1131"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E182" zoomScale="90" zoomScaleNormal="90" workbookViewId="0">
      <selection activeCell="W105" sqref="W105:W116"/>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969" t="s">
        <v>659</v>
      </c>
      <c r="D8" s="969"/>
      <c r="E8" s="969"/>
      <c r="F8" s="969"/>
      <c r="G8" s="969"/>
      <c r="H8" s="969"/>
      <c r="I8" s="969"/>
      <c r="J8" s="969"/>
      <c r="K8" s="969"/>
      <c r="L8" s="969"/>
      <c r="M8" s="969"/>
      <c r="N8" s="969"/>
      <c r="O8" s="969"/>
      <c r="P8" s="969"/>
      <c r="Q8" s="969"/>
      <c r="R8" s="969"/>
      <c r="S8" s="969"/>
      <c r="T8" s="105"/>
      <c r="U8" s="105"/>
      <c r="V8" s="105"/>
      <c r="W8" s="105"/>
    </row>
    <row r="9" spans="1:28" s="9" customFormat="1" ht="47.1" customHeight="1">
      <c r="B9" s="55"/>
      <c r="C9" s="926" t="s">
        <v>670</v>
      </c>
      <c r="D9" s="926"/>
      <c r="E9" s="926"/>
      <c r="F9" s="926"/>
      <c r="G9" s="926"/>
      <c r="H9" s="926"/>
      <c r="I9" s="926"/>
      <c r="J9" s="926"/>
      <c r="K9" s="926"/>
      <c r="L9" s="926"/>
      <c r="M9" s="926"/>
      <c r="N9" s="926"/>
      <c r="O9" s="926"/>
      <c r="P9" s="926"/>
      <c r="Q9" s="926"/>
      <c r="R9" s="926"/>
      <c r="S9" s="926"/>
      <c r="T9" s="105"/>
      <c r="U9" s="105"/>
      <c r="V9" s="105"/>
      <c r="W9" s="105"/>
    </row>
    <row r="10" spans="1:28" s="9" customFormat="1" ht="38.1" customHeight="1">
      <c r="B10" s="88"/>
      <c r="C10" s="947" t="s">
        <v>671</v>
      </c>
      <c r="D10" s="926"/>
      <c r="E10" s="926"/>
      <c r="F10" s="926"/>
      <c r="G10" s="926"/>
      <c r="H10" s="926"/>
      <c r="I10" s="926"/>
      <c r="J10" s="926"/>
      <c r="K10" s="926"/>
      <c r="L10" s="926"/>
      <c r="M10" s="926"/>
      <c r="N10" s="926"/>
      <c r="O10" s="926"/>
      <c r="P10" s="926"/>
      <c r="Q10" s="926"/>
      <c r="R10" s="926"/>
      <c r="S10" s="926"/>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68" t="s">
        <v>235</v>
      </c>
      <c r="C12" s="968"/>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v>
      </c>
      <c r="L14" s="204" t="str">
        <f>'1.  LRAMVA Summary'!G52</f>
        <v>Sentinel Lighting</v>
      </c>
      <c r="M14" s="204" t="str">
        <f>'1.  LRAMVA Summary'!H52</f>
        <v>Street Lighting</v>
      </c>
      <c r="N14" s="204" t="str">
        <f>'1.  LRAMVA Summary'!I52</f>
        <v>USL</v>
      </c>
      <c r="O14" s="204" t="str">
        <f>'1.  LRAMVA Summary'!J52</f>
        <v>Embedded</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7">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7">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7">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714</v>
      </c>
      <c r="C55" s="233">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715</v>
      </c>
      <c r="C56" s="233">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716</v>
      </c>
      <c r="C57" s="233">
        <v>5.7000000000000002E-3</v>
      </c>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717</v>
      </c>
      <c r="C58" s="236">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718</v>
      </c>
      <c r="C59" s="766">
        <v>5.7000000000000002E-3</v>
      </c>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719</v>
      </c>
      <c r="C60" s="766">
        <v>5.7000000000000002E-3</v>
      </c>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720</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721</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732</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733</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734</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735</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737</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738</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739</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740</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741</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742</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743</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744</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1.1829088115602806</v>
      </c>
      <c r="J91" s="230">
        <f>(SUM('1.  LRAMVA Summary'!E$54:E$68)+SUM('1.  LRAMVA Summary'!E$69:E$70)*(MONTH($E91)-1)/12)*$H91</f>
        <v>0.47653133229842748</v>
      </c>
      <c r="K91" s="230">
        <f>(SUM('1.  LRAMVA Summary'!F$54:F$68)+SUM('1.  LRAMVA Summary'!F$69:F$70)*(MONTH($E91)-1)/12)*$H91</f>
        <v>0.33977945264836679</v>
      </c>
      <c r="L91" s="230">
        <f>(SUM('1.  LRAMVA Summary'!G$54:G$68)+SUM('1.  LRAMVA Summary'!G$69:G$70)*(MONTH($E91)-1)/12)*$H91</f>
        <v>-2.0554141666666668E-2</v>
      </c>
      <c r="M91" s="230">
        <f>(SUM('1.  LRAMVA Summary'!H$54:H$68)+SUM('1.  LRAMVA Summary'!H$69:H$70)*(MONTH($E91)-1)/12)*$H91</f>
        <v>-4.4255497916666664E-2</v>
      </c>
      <c r="N91" s="230">
        <f>(SUM('1.  LRAMVA Summary'!I$54:I$68)+SUM('1.  LRAMVA Summary'!I$69:I$70)*(MONTH($E91)-1)/12)*$H91</f>
        <v>-2.2786805555555557E-4</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1.934182088868186</v>
      </c>
    </row>
    <row r="92" spans="2:23" s="9" customFormat="1" ht="14.25" customHeight="1">
      <c r="B92" s="66"/>
      <c r="E92" s="214">
        <v>42430</v>
      </c>
      <c r="F92" s="214" t="s">
        <v>183</v>
      </c>
      <c r="G92" s="215" t="s">
        <v>65</v>
      </c>
      <c r="H92" s="229">
        <f t="shared" si="34"/>
        <v>9.1666666666666665E-4</v>
      </c>
      <c r="I92" s="230">
        <f>(SUM('1.  LRAMVA Summary'!D$54:D$68)+SUM('1.  LRAMVA Summary'!D$69:D$70)*(MONTH($E92)-1)/12)*$H92</f>
        <v>2.3658176231205612</v>
      </c>
      <c r="J92" s="230">
        <f>(SUM('1.  LRAMVA Summary'!E$54:E$68)+SUM('1.  LRAMVA Summary'!E$69:E$70)*(MONTH($E92)-1)/12)*$H92</f>
        <v>0.95306266459685496</v>
      </c>
      <c r="K92" s="230">
        <f>(SUM('1.  LRAMVA Summary'!F$54:F$68)+SUM('1.  LRAMVA Summary'!F$69:F$70)*(MONTH($E92)-1)/12)*$H92</f>
        <v>0.67955890529673357</v>
      </c>
      <c r="L92" s="230">
        <f>(SUM('1.  LRAMVA Summary'!G$54:G$68)+SUM('1.  LRAMVA Summary'!G$69:G$70)*(MONTH($E92)-1)/12)*$H92</f>
        <v>-4.1108283333333336E-2</v>
      </c>
      <c r="M92" s="230">
        <f>(SUM('1.  LRAMVA Summary'!H$54:H$68)+SUM('1.  LRAMVA Summary'!H$69:H$70)*(MONTH($E92)-1)/12)*$H92</f>
        <v>-8.8510995833333328E-2</v>
      </c>
      <c r="N92" s="230">
        <f>(SUM('1.  LRAMVA Summary'!I$54:I$68)+SUM('1.  LRAMVA Summary'!I$69:I$70)*(MONTH($E92)-1)/12)*$H92</f>
        <v>-4.5573611111111113E-4</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3.868364177736372</v>
      </c>
    </row>
    <row r="93" spans="2:23" s="8" customFormat="1">
      <c r="B93" s="239"/>
      <c r="D93" s="9"/>
      <c r="E93" s="214">
        <v>42461</v>
      </c>
      <c r="F93" s="214" t="s">
        <v>183</v>
      </c>
      <c r="G93" s="215" t="s">
        <v>66</v>
      </c>
      <c r="H93" s="229">
        <f>$C$36/12</f>
        <v>9.1666666666666665E-4</v>
      </c>
      <c r="I93" s="230">
        <f>(SUM('1.  LRAMVA Summary'!D$54:D$68)+SUM('1.  LRAMVA Summary'!D$69:D$70)*(MONTH($E93)-1)/12)*$H93</f>
        <v>3.5487264346808414</v>
      </c>
      <c r="J93" s="230">
        <f>(SUM('1.  LRAMVA Summary'!E$54:E$68)+SUM('1.  LRAMVA Summary'!E$69:E$70)*(MONTH($E93)-1)/12)*$H93</f>
        <v>1.4295939968952827</v>
      </c>
      <c r="K93" s="230">
        <f>(SUM('1.  LRAMVA Summary'!F$54:F$68)+SUM('1.  LRAMVA Summary'!F$69:F$70)*(MONTH($E93)-1)/12)*$H93</f>
        <v>1.0193383579451003</v>
      </c>
      <c r="L93" s="230">
        <f>(SUM('1.  LRAMVA Summary'!G$54:G$68)+SUM('1.  LRAMVA Summary'!G$69:G$70)*(MONTH($E93)-1)/12)*$H93</f>
        <v>-6.1662425E-2</v>
      </c>
      <c r="M93" s="230">
        <f>(SUM('1.  LRAMVA Summary'!H$54:H$68)+SUM('1.  LRAMVA Summary'!H$69:H$70)*(MONTH($E93)-1)/12)*$H93</f>
        <v>-0.13276649374999999</v>
      </c>
      <c r="N93" s="230">
        <f>(SUM('1.  LRAMVA Summary'!I$54:I$68)+SUM('1.  LRAMVA Summary'!I$69:I$70)*(MONTH($E93)-1)/12)*$H93</f>
        <v>-6.8360416666666667E-4</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5.8025462666045584</v>
      </c>
    </row>
    <row r="94" spans="2:23" s="9" customFormat="1">
      <c r="B94" s="66"/>
      <c r="E94" s="214">
        <v>42491</v>
      </c>
      <c r="F94" s="214" t="s">
        <v>183</v>
      </c>
      <c r="G94" s="215" t="s">
        <v>66</v>
      </c>
      <c r="H94" s="229">
        <f t="shared" ref="H94:H95" si="36">$C$36/12</f>
        <v>9.1666666666666665E-4</v>
      </c>
      <c r="I94" s="230">
        <f>(SUM('1.  LRAMVA Summary'!D$54:D$68)+SUM('1.  LRAMVA Summary'!D$69:D$70)*(MONTH($E94)-1)/12)*$H94</f>
        <v>4.7316352462411224</v>
      </c>
      <c r="J94" s="230">
        <f>(SUM('1.  LRAMVA Summary'!E$54:E$68)+SUM('1.  LRAMVA Summary'!E$69:E$70)*(MONTH($E94)-1)/12)*$H94</f>
        <v>1.9061253291937099</v>
      </c>
      <c r="K94" s="230">
        <f>(SUM('1.  LRAMVA Summary'!F$54:F$68)+SUM('1.  LRAMVA Summary'!F$69:F$70)*(MONTH($E94)-1)/12)*$H94</f>
        <v>1.3591178105934671</v>
      </c>
      <c r="L94" s="230">
        <f>(SUM('1.  LRAMVA Summary'!G$54:G$68)+SUM('1.  LRAMVA Summary'!G$69:G$70)*(MONTH($E94)-1)/12)*$H94</f>
        <v>-8.2216566666666671E-2</v>
      </c>
      <c r="M94" s="230">
        <f>(SUM('1.  LRAMVA Summary'!H$54:H$68)+SUM('1.  LRAMVA Summary'!H$69:H$70)*(MONTH($E94)-1)/12)*$H94</f>
        <v>-0.17702199166666666</v>
      </c>
      <c r="N94" s="230">
        <f>(SUM('1.  LRAMVA Summary'!I$54:I$68)+SUM('1.  LRAMVA Summary'!I$69:I$70)*(MONTH($E94)-1)/12)*$H94</f>
        <v>-9.1147222222222226E-4</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7.736728355472744</v>
      </c>
    </row>
    <row r="95" spans="2:23" s="238" customFormat="1">
      <c r="B95" s="237"/>
      <c r="D95" s="9"/>
      <c r="E95" s="214">
        <v>42522</v>
      </c>
      <c r="F95" s="214" t="s">
        <v>183</v>
      </c>
      <c r="G95" s="215" t="s">
        <v>66</v>
      </c>
      <c r="H95" s="229">
        <f t="shared" si="36"/>
        <v>9.1666666666666665E-4</v>
      </c>
      <c r="I95" s="230">
        <f>(SUM('1.  LRAMVA Summary'!D$54:D$68)+SUM('1.  LRAMVA Summary'!D$69:D$70)*(MONTH($E95)-1)/12)*$H95</f>
        <v>5.914544057801403</v>
      </c>
      <c r="J95" s="230">
        <f>(SUM('1.  LRAMVA Summary'!E$54:E$68)+SUM('1.  LRAMVA Summary'!E$69:E$70)*(MONTH($E95)-1)/12)*$H95</f>
        <v>2.3826566614921378</v>
      </c>
      <c r="K95" s="230">
        <f>(SUM('1.  LRAMVA Summary'!F$54:F$68)+SUM('1.  LRAMVA Summary'!F$69:F$70)*(MONTH($E95)-1)/12)*$H95</f>
        <v>1.698897263241834</v>
      </c>
      <c r="L95" s="230">
        <f>(SUM('1.  LRAMVA Summary'!G$54:G$68)+SUM('1.  LRAMVA Summary'!G$69:G$70)*(MONTH($E95)-1)/12)*$H95</f>
        <v>-0.10277070833333334</v>
      </c>
      <c r="M95" s="230">
        <f>(SUM('1.  LRAMVA Summary'!H$54:H$68)+SUM('1.  LRAMVA Summary'!H$69:H$70)*(MONTH($E95)-1)/12)*$H95</f>
        <v>-0.22127748958333335</v>
      </c>
      <c r="N95" s="230">
        <f>(SUM('1.  LRAMVA Summary'!I$54:I$68)+SUM('1.  LRAMVA Summary'!I$69:I$70)*(MONTH($E95)-1)/12)*$H95</f>
        <v>-1.1393402777777777E-3</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9.6709104443409313</v>
      </c>
    </row>
    <row r="96" spans="2:23" s="9" customFormat="1">
      <c r="B96" s="66"/>
      <c r="E96" s="214">
        <v>42552</v>
      </c>
      <c r="F96" s="214" t="s">
        <v>183</v>
      </c>
      <c r="G96" s="215" t="s">
        <v>68</v>
      </c>
      <c r="H96" s="229">
        <f>$C$37/12</f>
        <v>9.1666666666666665E-4</v>
      </c>
      <c r="I96" s="230">
        <f>(SUM('1.  LRAMVA Summary'!D$54:D$68)+SUM('1.  LRAMVA Summary'!D$69:D$70)*(MONTH($E96)-1)/12)*$H96</f>
        <v>7.0974528693616827</v>
      </c>
      <c r="J96" s="230">
        <f>(SUM('1.  LRAMVA Summary'!E$54:E$68)+SUM('1.  LRAMVA Summary'!E$69:E$70)*(MONTH($E96)-1)/12)*$H96</f>
        <v>2.8591879937905653</v>
      </c>
      <c r="K96" s="230">
        <f>(SUM('1.  LRAMVA Summary'!F$54:F$68)+SUM('1.  LRAMVA Summary'!F$69:F$70)*(MONTH($E96)-1)/12)*$H96</f>
        <v>2.0386767158902006</v>
      </c>
      <c r="L96" s="230">
        <f>(SUM('1.  LRAMVA Summary'!G$54:G$68)+SUM('1.  LRAMVA Summary'!G$69:G$70)*(MONTH($E96)-1)/12)*$H96</f>
        <v>-0.12332485</v>
      </c>
      <c r="M96" s="230">
        <f>(SUM('1.  LRAMVA Summary'!H$54:H$68)+SUM('1.  LRAMVA Summary'!H$69:H$70)*(MONTH($E96)-1)/12)*$H96</f>
        <v>-0.26553298749999998</v>
      </c>
      <c r="N96" s="230">
        <f>(SUM('1.  LRAMVA Summary'!I$54:I$68)+SUM('1.  LRAMVA Summary'!I$69:I$70)*(MONTH($E96)-1)/12)*$H96</f>
        <v>-1.3672083333333333E-3</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11.605092533209117</v>
      </c>
    </row>
    <row r="97" spans="2:23" s="9" customFormat="1">
      <c r="B97" s="66"/>
      <c r="E97" s="214">
        <v>42583</v>
      </c>
      <c r="F97" s="214" t="s">
        <v>183</v>
      </c>
      <c r="G97" s="215" t="s">
        <v>68</v>
      </c>
      <c r="H97" s="229">
        <f t="shared" ref="H97:H98" si="37">$C$37/12</f>
        <v>9.1666666666666665E-4</v>
      </c>
      <c r="I97" s="230">
        <f>(SUM('1.  LRAMVA Summary'!D$54:D$68)+SUM('1.  LRAMVA Summary'!D$69:D$70)*(MONTH($E97)-1)/12)*$H97</f>
        <v>8.2803616809219633</v>
      </c>
      <c r="J97" s="230">
        <f>(SUM('1.  LRAMVA Summary'!E$54:E$68)+SUM('1.  LRAMVA Summary'!E$69:E$70)*(MONTH($E97)-1)/12)*$H97</f>
        <v>3.3357193260889928</v>
      </c>
      <c r="K97" s="230">
        <f>(SUM('1.  LRAMVA Summary'!F$54:F$68)+SUM('1.  LRAMVA Summary'!F$69:F$70)*(MONTH($E97)-1)/12)*$H97</f>
        <v>2.3784561685385675</v>
      </c>
      <c r="L97" s="230">
        <f>(SUM('1.  LRAMVA Summary'!G$54:G$68)+SUM('1.  LRAMVA Summary'!G$69:G$70)*(MONTH($E97)-1)/12)*$H97</f>
        <v>-0.14387899166666665</v>
      </c>
      <c r="M97" s="230">
        <f>(SUM('1.  LRAMVA Summary'!H$54:H$68)+SUM('1.  LRAMVA Summary'!H$69:H$70)*(MONTH($E97)-1)/12)*$H97</f>
        <v>-0.30978848541666665</v>
      </c>
      <c r="N97" s="230">
        <f>(SUM('1.  LRAMVA Summary'!I$54:I$68)+SUM('1.  LRAMVA Summary'!I$69:I$70)*(MONTH($E97)-1)/12)*$H97</f>
        <v>-1.5950763888888889E-3</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13.539274622077304</v>
      </c>
    </row>
    <row r="98" spans="2:23" s="9" customFormat="1">
      <c r="B98" s="66"/>
      <c r="E98" s="214">
        <v>42614</v>
      </c>
      <c r="F98" s="214" t="s">
        <v>183</v>
      </c>
      <c r="G98" s="215" t="s">
        <v>68</v>
      </c>
      <c r="H98" s="229">
        <f t="shared" si="37"/>
        <v>9.1666666666666665E-4</v>
      </c>
      <c r="I98" s="230">
        <f>(SUM('1.  LRAMVA Summary'!D$54:D$68)+SUM('1.  LRAMVA Summary'!D$69:D$70)*(MONTH($E98)-1)/12)*$H98</f>
        <v>9.4632704924822448</v>
      </c>
      <c r="J98" s="230">
        <f>(SUM('1.  LRAMVA Summary'!E$54:E$68)+SUM('1.  LRAMVA Summary'!E$69:E$70)*(MONTH($E98)-1)/12)*$H98</f>
        <v>3.8122506583874198</v>
      </c>
      <c r="K98" s="230">
        <f>(SUM('1.  LRAMVA Summary'!F$54:F$68)+SUM('1.  LRAMVA Summary'!F$69:F$70)*(MONTH($E98)-1)/12)*$H98</f>
        <v>2.7182356211869343</v>
      </c>
      <c r="L98" s="230">
        <f>(SUM('1.  LRAMVA Summary'!G$54:G$68)+SUM('1.  LRAMVA Summary'!G$69:G$70)*(MONTH($E98)-1)/12)*$H98</f>
        <v>-0.16443313333333334</v>
      </c>
      <c r="M98" s="230">
        <f>(SUM('1.  LRAMVA Summary'!H$54:H$68)+SUM('1.  LRAMVA Summary'!H$69:H$70)*(MONTH($E98)-1)/12)*$H98</f>
        <v>-0.35404398333333331</v>
      </c>
      <c r="N98" s="230">
        <f>(SUM('1.  LRAMVA Summary'!I$54:I$68)+SUM('1.  LRAMVA Summary'!I$69:I$70)*(MONTH($E98)-1)/12)*$H98</f>
        <v>-1.8229444444444445E-3</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15.473456710945488</v>
      </c>
    </row>
    <row r="99" spans="2:23" s="9" customFormat="1">
      <c r="B99" s="66"/>
      <c r="E99" s="214">
        <v>42644</v>
      </c>
      <c r="F99" s="214" t="s">
        <v>183</v>
      </c>
      <c r="G99" s="215" t="s">
        <v>69</v>
      </c>
      <c r="H99" s="210">
        <f>$C$38/12</f>
        <v>9.1666666666666665E-4</v>
      </c>
      <c r="I99" s="230">
        <f>(SUM('1.  LRAMVA Summary'!D$54:D$68)+SUM('1.  LRAMVA Summary'!D$69:D$70)*(MONTH($E99)-1)/12)*$H99</f>
        <v>10.646179304042525</v>
      </c>
      <c r="J99" s="230">
        <f>(SUM('1.  LRAMVA Summary'!E$54:E$68)+SUM('1.  LRAMVA Summary'!E$69:E$70)*(MONTH($E99)-1)/12)*$H99</f>
        <v>4.2887819906858482</v>
      </c>
      <c r="K99" s="230">
        <f>(SUM('1.  LRAMVA Summary'!F$54:F$68)+SUM('1.  LRAMVA Summary'!F$69:F$70)*(MONTH($E99)-1)/12)*$H99</f>
        <v>3.0580150738353011</v>
      </c>
      <c r="L99" s="230">
        <f>(SUM('1.  LRAMVA Summary'!G$54:G$68)+SUM('1.  LRAMVA Summary'!G$69:G$70)*(MONTH($E99)-1)/12)*$H99</f>
        <v>-0.18498727500000001</v>
      </c>
      <c r="M99" s="230">
        <f>(SUM('1.  LRAMVA Summary'!H$54:H$68)+SUM('1.  LRAMVA Summary'!H$69:H$70)*(MONTH($E99)-1)/12)*$H99</f>
        <v>-0.39829948124999998</v>
      </c>
      <c r="N99" s="230">
        <f>(SUM('1.  LRAMVA Summary'!I$54:I$68)+SUM('1.  LRAMVA Summary'!I$69:I$70)*(MONTH($E99)-1)/12)*$H99</f>
        <v>-2.0508125000000001E-3</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17.407638799813675</v>
      </c>
    </row>
    <row r="100" spans="2:23" s="9" customFormat="1">
      <c r="B100" s="66"/>
      <c r="E100" s="214">
        <v>42675</v>
      </c>
      <c r="F100" s="214" t="s">
        <v>183</v>
      </c>
      <c r="G100" s="215" t="s">
        <v>69</v>
      </c>
      <c r="H100" s="210">
        <f t="shared" ref="H100:H101" si="38">$C$38/12</f>
        <v>9.1666666666666665E-4</v>
      </c>
      <c r="I100" s="230">
        <f>(SUM('1.  LRAMVA Summary'!D$54:D$68)+SUM('1.  LRAMVA Summary'!D$69:D$70)*(MONTH($E100)-1)/12)*$H100</f>
        <v>11.829088115602806</v>
      </c>
      <c r="J100" s="230">
        <f>(SUM('1.  LRAMVA Summary'!E$54:E$68)+SUM('1.  LRAMVA Summary'!E$69:E$70)*(MONTH($E100)-1)/12)*$H100</f>
        <v>4.7653133229842757</v>
      </c>
      <c r="K100" s="230">
        <f>(SUM('1.  LRAMVA Summary'!F$54:F$68)+SUM('1.  LRAMVA Summary'!F$69:F$70)*(MONTH($E100)-1)/12)*$H100</f>
        <v>3.397794526483668</v>
      </c>
      <c r="L100" s="230">
        <f>(SUM('1.  LRAMVA Summary'!G$54:G$68)+SUM('1.  LRAMVA Summary'!G$69:G$70)*(MONTH($E100)-1)/12)*$H100</f>
        <v>-0.20554141666666667</v>
      </c>
      <c r="M100" s="230">
        <f>(SUM('1.  LRAMVA Summary'!H$54:H$68)+SUM('1.  LRAMVA Summary'!H$69:H$70)*(MONTH($E100)-1)/12)*$H100</f>
        <v>-0.4425549791666667</v>
      </c>
      <c r="N100" s="230">
        <f>(SUM('1.  LRAMVA Summary'!I$54:I$68)+SUM('1.  LRAMVA Summary'!I$69:I$70)*(MONTH($E100)-1)/12)*$H100</f>
        <v>-2.2786805555555555E-3</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19.341820888681863</v>
      </c>
    </row>
    <row r="101" spans="2:23" s="9" customFormat="1">
      <c r="B101" s="66"/>
      <c r="E101" s="214">
        <v>42705</v>
      </c>
      <c r="F101" s="214" t="s">
        <v>183</v>
      </c>
      <c r="G101" s="215" t="s">
        <v>69</v>
      </c>
      <c r="H101" s="210">
        <f t="shared" si="38"/>
        <v>9.1666666666666665E-4</v>
      </c>
      <c r="I101" s="230">
        <f>(SUM('1.  LRAMVA Summary'!D$54:D$68)+SUM('1.  LRAMVA Summary'!D$69:D$70)*(MONTH($E101)-1)/12)*$H101</f>
        <v>13.011996927163084</v>
      </c>
      <c r="J101" s="230">
        <f>(SUM('1.  LRAMVA Summary'!E$54:E$68)+SUM('1.  LRAMVA Summary'!E$69:E$70)*(MONTH($E101)-1)/12)*$H101</f>
        <v>5.2418446552827023</v>
      </c>
      <c r="K101" s="230">
        <f>(SUM('1.  LRAMVA Summary'!F$54:F$68)+SUM('1.  LRAMVA Summary'!F$69:F$70)*(MONTH($E101)-1)/12)*$H101</f>
        <v>3.7375739791320344</v>
      </c>
      <c r="L101" s="230">
        <f>(SUM('1.  LRAMVA Summary'!G$54:G$68)+SUM('1.  LRAMVA Summary'!G$69:G$70)*(MONTH($E101)-1)/12)*$H101</f>
        <v>-0.22609555833333336</v>
      </c>
      <c r="M101" s="230">
        <f>(SUM('1.  LRAMVA Summary'!H$54:H$68)+SUM('1.  LRAMVA Summary'!H$69:H$70)*(MONTH($E101)-1)/12)*$H101</f>
        <v>-0.4868104770833333</v>
      </c>
      <c r="N101" s="230">
        <f>(SUM('1.  LRAMVA Summary'!I$54:I$68)+SUM('1.  LRAMVA Summary'!I$69:I$70)*(MONTH($E101)-1)/12)*$H101</f>
        <v>-2.5065486111111113E-3</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21.276002977550039</v>
      </c>
    </row>
    <row r="102" spans="2:23" s="9" customFormat="1" ht="15.75" thickBot="1">
      <c r="B102" s="66"/>
      <c r="E102" s="216" t="s">
        <v>466</v>
      </c>
      <c r="F102" s="216"/>
      <c r="G102" s="217"/>
      <c r="H102" s="218"/>
      <c r="I102" s="219">
        <f>SUM(I89:I101)</f>
        <v>78.071981562978507</v>
      </c>
      <c r="J102" s="219">
        <f>SUM(J89:J101)</f>
        <v>31.451067931696219</v>
      </c>
      <c r="K102" s="219">
        <f t="shared" ref="K102:O102" si="39">SUM(K89:K101)</f>
        <v>22.425443874792208</v>
      </c>
      <c r="L102" s="219">
        <f t="shared" si="39"/>
        <v>-1.3565733499999999</v>
      </c>
      <c r="M102" s="219">
        <f t="shared" si="39"/>
        <v>-2.9208628624999999</v>
      </c>
      <c r="N102" s="219">
        <f t="shared" si="39"/>
        <v>-1.5039291666666666E-2</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127.65601786530027</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78.071981562978507</v>
      </c>
      <c r="J104" s="228">
        <f t="shared" ref="J104" si="41">J102+J103</f>
        <v>31.451067931696219</v>
      </c>
      <c r="K104" s="228">
        <f t="shared" ref="K104" si="42">K102+K103</f>
        <v>22.425443874792208</v>
      </c>
      <c r="L104" s="228">
        <f t="shared" ref="L104" si="43">L102+L103</f>
        <v>-1.3565733499999999</v>
      </c>
      <c r="M104" s="228">
        <f t="shared" ref="M104" si="44">M102+M103</f>
        <v>-2.9208628624999999</v>
      </c>
      <c r="N104" s="228">
        <f t="shared" ref="N104" si="45">N102+N103</f>
        <v>-1.5039291666666666E-2</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127.65601786530027</v>
      </c>
    </row>
    <row r="105" spans="2:23" s="9" customFormat="1">
      <c r="B105" s="66"/>
      <c r="E105" s="214">
        <v>42736</v>
      </c>
      <c r="F105" s="214" t="s">
        <v>184</v>
      </c>
      <c r="G105" s="215" t="s">
        <v>65</v>
      </c>
      <c r="H105" s="240">
        <f>$C$39/12</f>
        <v>9.1666666666666665E-4</v>
      </c>
      <c r="I105" s="230">
        <f>(SUM('1.  LRAMVA Summary'!D$54:D$71)+SUM('1.  LRAMVA Summary'!D$72:D$73)*(MONTH($E105)-1)/12)*$H105</f>
        <v>14.194905738723365</v>
      </c>
      <c r="J105" s="230">
        <f>(SUM('1.  LRAMVA Summary'!E$54:E$71)+SUM('1.  LRAMVA Summary'!E$72:E$73)*(MONTH($E105)-1)/12)*$H105</f>
        <v>5.7183759875811306</v>
      </c>
      <c r="K105" s="230">
        <f>(SUM('1.  LRAMVA Summary'!F$54:F$71)+SUM('1.  LRAMVA Summary'!F$72:F$73)*(MONTH($E105)-1)/12)*$H105</f>
        <v>4.0773534317804012</v>
      </c>
      <c r="L105" s="230">
        <f>(SUM('1.  LRAMVA Summary'!G$54:G$71)+SUM('1.  LRAMVA Summary'!G$72:G$73)*(MONTH($E105)-1)/12)*$H105</f>
        <v>-0.2466497</v>
      </c>
      <c r="M105" s="230">
        <f>(SUM('1.  LRAMVA Summary'!H$54:H$71)+SUM('1.  LRAMVA Summary'!H$72:H$73)*(MONTH($E105)-1)/12)*$H105</f>
        <v>-0.53106597499999997</v>
      </c>
      <c r="N105" s="230">
        <f>(SUM('1.  LRAMVA Summary'!I$54:I$71)+SUM('1.  LRAMVA Summary'!I$72:I$73)*(MONTH($E105)-1)/12)*$H105</f>
        <v>-2.7344166666666667E-3</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23.210185066418234</v>
      </c>
    </row>
    <row r="106" spans="2:23" s="9" customFormat="1">
      <c r="B106" s="66"/>
      <c r="E106" s="214">
        <v>42767</v>
      </c>
      <c r="F106" s="214" t="s">
        <v>184</v>
      </c>
      <c r="G106" s="215" t="s">
        <v>65</v>
      </c>
      <c r="H106" s="240">
        <f t="shared" ref="H106:H107" si="48">$C$39/12</f>
        <v>9.1666666666666665E-4</v>
      </c>
      <c r="I106" s="230">
        <f>(SUM('1.  LRAMVA Summary'!D$54:D$71)+SUM('1.  LRAMVA Summary'!D$72:D$73)*(MONTH($E106)-1)/12)*$H106</f>
        <v>16.314905902284252</v>
      </c>
      <c r="J106" s="230">
        <f>(SUM('1.  LRAMVA Summary'!E$54:E$71)+SUM('1.  LRAMVA Summary'!E$72:E$73)*(MONTH($E106)-1)/12)*$H106</f>
        <v>6.1843364147628597</v>
      </c>
      <c r="K106" s="230">
        <f>(SUM('1.  LRAMVA Summary'!F$54:F$71)+SUM('1.  LRAMVA Summary'!F$72:F$73)*(MONTH($E106)-1)/12)*$H106</f>
        <v>4.4268406328867442</v>
      </c>
      <c r="L106" s="230">
        <f>(SUM('1.  LRAMVA Summary'!G$54:G$71)+SUM('1.  LRAMVA Summary'!G$72:G$73)*(MONTH($E106)-1)/12)*$H106</f>
        <v>-0.26739078055555554</v>
      </c>
      <c r="M106" s="230">
        <f>(SUM('1.  LRAMVA Summary'!H$54:H$71)+SUM('1.  LRAMVA Summary'!H$72:H$73)*(MONTH($E106)-1)/12)*$H106</f>
        <v>-0.57572352291666662</v>
      </c>
      <c r="N106" s="230">
        <f>(SUM('1.  LRAMVA Summary'!I$54:I$71)+SUM('1.  LRAMVA Summary'!I$72:I$73)*(MONTH($E106)-1)/12)*$H106</f>
        <v>-2.9622847222222225E-3</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26.080006361739411</v>
      </c>
    </row>
    <row r="107" spans="2:23" s="9" customFormat="1">
      <c r="B107" s="66"/>
      <c r="E107" s="214">
        <v>42795</v>
      </c>
      <c r="F107" s="214" t="s">
        <v>184</v>
      </c>
      <c r="G107" s="215" t="s">
        <v>65</v>
      </c>
      <c r="H107" s="240">
        <f t="shared" si="48"/>
        <v>9.1666666666666665E-4</v>
      </c>
      <c r="I107" s="230">
        <f>(SUM('1.  LRAMVA Summary'!D$54:D$71)+SUM('1.  LRAMVA Summary'!D$72:D$73)*(MONTH($E107)-1)/12)*$H107</f>
        <v>18.434906065845134</v>
      </c>
      <c r="J107" s="230">
        <f>(SUM('1.  LRAMVA Summary'!E$54:E$71)+SUM('1.  LRAMVA Summary'!E$72:E$73)*(MONTH($E107)-1)/12)*$H107</f>
        <v>6.6502968419445887</v>
      </c>
      <c r="K107" s="230">
        <f>(SUM('1.  LRAMVA Summary'!F$54:F$71)+SUM('1.  LRAMVA Summary'!F$72:F$73)*(MONTH($E107)-1)/12)*$H107</f>
        <v>4.7763278339930872</v>
      </c>
      <c r="L107" s="230">
        <f>(SUM('1.  LRAMVA Summary'!G$54:G$71)+SUM('1.  LRAMVA Summary'!G$72:G$73)*(MONTH($E107)-1)/12)*$H107</f>
        <v>-0.28813186111111111</v>
      </c>
      <c r="M107" s="230">
        <f>(SUM('1.  LRAMVA Summary'!H$54:H$71)+SUM('1.  LRAMVA Summary'!H$72:H$73)*(MONTH($E107)-1)/12)*$H107</f>
        <v>-0.62038107083333338</v>
      </c>
      <c r="N107" s="230">
        <f>(SUM('1.  LRAMVA Summary'!I$54:I$71)+SUM('1.  LRAMVA Summary'!I$72:I$73)*(MONTH($E107)-1)/12)*$H107</f>
        <v>-3.1901527777777779E-3</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28.949827657060588</v>
      </c>
    </row>
    <row r="108" spans="2:23" s="8" customFormat="1">
      <c r="B108" s="239"/>
      <c r="E108" s="214">
        <v>42826</v>
      </c>
      <c r="F108" s="214" t="s">
        <v>184</v>
      </c>
      <c r="G108" s="215" t="s">
        <v>66</v>
      </c>
      <c r="H108" s="240">
        <f>$C$40/12</f>
        <v>9.1666666666666665E-4</v>
      </c>
      <c r="I108" s="230">
        <f>(SUM('1.  LRAMVA Summary'!D$54:D$71)+SUM('1.  LRAMVA Summary'!D$72:D$73)*(MONTH($E108)-1)/12)*$H108</f>
        <v>20.554906229406022</v>
      </c>
      <c r="J108" s="230">
        <f>(SUM('1.  LRAMVA Summary'!E$54:E$71)+SUM('1.  LRAMVA Summary'!E$72:E$73)*(MONTH($E108)-1)/12)*$H108</f>
        <v>7.1162572691263177</v>
      </c>
      <c r="K108" s="230">
        <f>(SUM('1.  LRAMVA Summary'!F$54:F$71)+SUM('1.  LRAMVA Summary'!F$72:F$73)*(MONTH($E108)-1)/12)*$H108</f>
        <v>5.1258150350994294</v>
      </c>
      <c r="L108" s="230">
        <f>(SUM('1.  LRAMVA Summary'!G$54:G$71)+SUM('1.  LRAMVA Summary'!G$72:G$73)*(MONTH($E108)-1)/12)*$H108</f>
        <v>-0.30887294166666668</v>
      </c>
      <c r="M108" s="230">
        <f>(SUM('1.  LRAMVA Summary'!H$54:H$71)+SUM('1.  LRAMVA Summary'!H$72:H$73)*(MONTH($E108)-1)/12)*$H108</f>
        <v>-0.66503861874999992</v>
      </c>
      <c r="N108" s="230">
        <f>(SUM('1.  LRAMVA Summary'!I$54:I$71)+SUM('1.  LRAMVA Summary'!I$72:I$73)*(MONTH($E108)-1)/12)*$H108</f>
        <v>-3.4180208333333337E-3</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31.819648952381776</v>
      </c>
    </row>
    <row r="109" spans="2:23" s="9" customFormat="1">
      <c r="B109" s="66"/>
      <c r="E109" s="214">
        <v>42856</v>
      </c>
      <c r="F109" s="214" t="s">
        <v>184</v>
      </c>
      <c r="G109" s="215" t="s">
        <v>66</v>
      </c>
      <c r="H109" s="240">
        <f t="shared" ref="H109:H110" si="50">$C$40/12</f>
        <v>9.1666666666666665E-4</v>
      </c>
      <c r="I109" s="230">
        <f>(SUM('1.  LRAMVA Summary'!D$54:D$71)+SUM('1.  LRAMVA Summary'!D$72:D$73)*(MONTH($E109)-1)/12)*$H109</f>
        <v>22.674906392966903</v>
      </c>
      <c r="J109" s="230">
        <f>(SUM('1.  LRAMVA Summary'!E$54:E$71)+SUM('1.  LRAMVA Summary'!E$72:E$73)*(MONTH($E109)-1)/12)*$H109</f>
        <v>7.5822176963080476</v>
      </c>
      <c r="K109" s="230">
        <f>(SUM('1.  LRAMVA Summary'!F$54:F$71)+SUM('1.  LRAMVA Summary'!F$72:F$73)*(MONTH($E109)-1)/12)*$H109</f>
        <v>5.4753022362057733</v>
      </c>
      <c r="L109" s="230">
        <f>(SUM('1.  LRAMVA Summary'!G$54:G$71)+SUM('1.  LRAMVA Summary'!G$72:G$73)*(MONTH($E109)-1)/12)*$H109</f>
        <v>-0.32961402222222225</v>
      </c>
      <c r="M109" s="230">
        <f>(SUM('1.  LRAMVA Summary'!H$54:H$71)+SUM('1.  LRAMVA Summary'!H$72:H$73)*(MONTH($E109)-1)/12)*$H109</f>
        <v>-0.70969616666666657</v>
      </c>
      <c r="N109" s="230">
        <f>(SUM('1.  LRAMVA Summary'!I$54:I$71)+SUM('1.  LRAMVA Summary'!I$72:I$73)*(MONTH($E109)-1)/12)*$H109</f>
        <v>-3.6458888888888891E-3</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34.689470247702943</v>
      </c>
    </row>
    <row r="110" spans="2:23" s="238" customFormat="1">
      <c r="B110" s="237"/>
      <c r="E110" s="214">
        <v>42887</v>
      </c>
      <c r="F110" s="214" t="s">
        <v>184</v>
      </c>
      <c r="G110" s="215" t="s">
        <v>66</v>
      </c>
      <c r="H110" s="240">
        <f t="shared" si="50"/>
        <v>9.1666666666666665E-4</v>
      </c>
      <c r="I110" s="230">
        <f>(SUM('1.  LRAMVA Summary'!D$54:D$71)+SUM('1.  LRAMVA Summary'!D$72:D$73)*(MONTH($E110)-1)/12)*$H110</f>
        <v>24.794906556527792</v>
      </c>
      <c r="J110" s="230">
        <f>(SUM('1.  LRAMVA Summary'!E$54:E$71)+SUM('1.  LRAMVA Summary'!E$72:E$73)*(MONTH($E110)-1)/12)*$H110</f>
        <v>8.0481781234897767</v>
      </c>
      <c r="K110" s="230">
        <f>(SUM('1.  LRAMVA Summary'!F$54:F$71)+SUM('1.  LRAMVA Summary'!F$72:F$73)*(MONTH($E110)-1)/12)*$H110</f>
        <v>5.8247894373121154</v>
      </c>
      <c r="L110" s="230">
        <f>(SUM('1.  LRAMVA Summary'!G$54:G$71)+SUM('1.  LRAMVA Summary'!G$72:G$73)*(MONTH($E110)-1)/12)*$H110</f>
        <v>-0.35035510277777782</v>
      </c>
      <c r="M110" s="230">
        <f>(SUM('1.  LRAMVA Summary'!H$54:H$71)+SUM('1.  LRAMVA Summary'!H$72:H$73)*(MONTH($E110)-1)/12)*$H110</f>
        <v>-0.75435371458333333</v>
      </c>
      <c r="N110" s="230">
        <f>(SUM('1.  LRAMVA Summary'!I$54:I$71)+SUM('1.  LRAMVA Summary'!I$72:I$73)*(MONTH($E110)-1)/12)*$H110</f>
        <v>-3.8737569444444444E-3</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37.559291543024131</v>
      </c>
    </row>
    <row r="111" spans="2:23" s="9" customFormat="1">
      <c r="B111" s="66"/>
      <c r="E111" s="214">
        <v>42917</v>
      </c>
      <c r="F111" s="214" t="s">
        <v>184</v>
      </c>
      <c r="G111" s="215" t="s">
        <v>68</v>
      </c>
      <c r="H111" s="240">
        <f>$C$41/12</f>
        <v>9.1666666666666665E-4</v>
      </c>
      <c r="I111" s="230">
        <f>(SUM('1.  LRAMVA Summary'!D$54:D$71)+SUM('1.  LRAMVA Summary'!D$72:D$73)*(MONTH($E111)-1)/12)*$H111</f>
        <v>26.914906720088677</v>
      </c>
      <c r="J111" s="230">
        <f>(SUM('1.  LRAMVA Summary'!E$54:E$71)+SUM('1.  LRAMVA Summary'!E$72:E$73)*(MONTH($E111)-1)/12)*$H111</f>
        <v>8.5141385506715039</v>
      </c>
      <c r="K111" s="230">
        <f>(SUM('1.  LRAMVA Summary'!F$54:F$71)+SUM('1.  LRAMVA Summary'!F$72:F$73)*(MONTH($E111)-1)/12)*$H111</f>
        <v>6.1742766384184584</v>
      </c>
      <c r="L111" s="230">
        <f>(SUM('1.  LRAMVA Summary'!G$54:G$71)+SUM('1.  LRAMVA Summary'!G$72:G$73)*(MONTH($E111)-1)/12)*$H111</f>
        <v>-0.37109618333333333</v>
      </c>
      <c r="M111" s="230">
        <f>(SUM('1.  LRAMVA Summary'!H$54:H$71)+SUM('1.  LRAMVA Summary'!H$72:H$73)*(MONTH($E111)-1)/12)*$H111</f>
        <v>-0.79901126249999999</v>
      </c>
      <c r="N111" s="230">
        <f>(SUM('1.  LRAMVA Summary'!I$54:I$71)+SUM('1.  LRAMVA Summary'!I$72:I$73)*(MONTH($E111)-1)/12)*$H111</f>
        <v>-4.1016250000000002E-3</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40.429112838345311</v>
      </c>
    </row>
    <row r="112" spans="2:23" s="9" customFormat="1">
      <c r="B112" s="66"/>
      <c r="E112" s="214">
        <v>42948</v>
      </c>
      <c r="F112" s="214" t="s">
        <v>184</v>
      </c>
      <c r="G112" s="215" t="s">
        <v>68</v>
      </c>
      <c r="H112" s="240">
        <f t="shared" ref="H112:H113" si="51">$C$41/12</f>
        <v>9.1666666666666665E-4</v>
      </c>
      <c r="I112" s="230">
        <f>(SUM('1.  LRAMVA Summary'!D$54:D$71)+SUM('1.  LRAMVA Summary'!D$72:D$73)*(MONTH($E112)-1)/12)*$H112</f>
        <v>29.034906883649558</v>
      </c>
      <c r="J112" s="230">
        <f>(SUM('1.  LRAMVA Summary'!E$54:E$71)+SUM('1.  LRAMVA Summary'!E$72:E$73)*(MONTH($E112)-1)/12)*$H112</f>
        <v>8.980098977853233</v>
      </c>
      <c r="K112" s="230">
        <f>(SUM('1.  LRAMVA Summary'!F$54:F$71)+SUM('1.  LRAMVA Summary'!F$72:F$73)*(MONTH($E112)-1)/12)*$H112</f>
        <v>6.5237638395248014</v>
      </c>
      <c r="L112" s="230">
        <f>(SUM('1.  LRAMVA Summary'!G$54:G$71)+SUM('1.  LRAMVA Summary'!G$72:G$73)*(MONTH($E112)-1)/12)*$H112</f>
        <v>-0.3918372638888889</v>
      </c>
      <c r="M112" s="230">
        <f>(SUM('1.  LRAMVA Summary'!H$54:H$71)+SUM('1.  LRAMVA Summary'!H$72:H$73)*(MONTH($E112)-1)/12)*$H112</f>
        <v>-0.84366881041666664</v>
      </c>
      <c r="N112" s="230">
        <f>(SUM('1.  LRAMVA Summary'!I$54:I$71)+SUM('1.  LRAMVA Summary'!I$72:I$73)*(MONTH($E112)-1)/12)*$H112</f>
        <v>-4.3294930555555552E-3</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43.298934133666485</v>
      </c>
    </row>
    <row r="113" spans="2:23" s="9" customFormat="1">
      <c r="B113" s="66"/>
      <c r="E113" s="214">
        <v>42979</v>
      </c>
      <c r="F113" s="214" t="s">
        <v>184</v>
      </c>
      <c r="G113" s="215" t="s">
        <v>68</v>
      </c>
      <c r="H113" s="240">
        <f t="shared" si="51"/>
        <v>9.1666666666666665E-4</v>
      </c>
      <c r="I113" s="230">
        <f>(SUM('1.  LRAMVA Summary'!D$54:D$71)+SUM('1.  LRAMVA Summary'!D$72:D$73)*(MONTH($E113)-1)/12)*$H113</f>
        <v>31.15490704721045</v>
      </c>
      <c r="J113" s="230">
        <f>(SUM('1.  LRAMVA Summary'!E$54:E$71)+SUM('1.  LRAMVA Summary'!E$72:E$73)*(MONTH($E113)-1)/12)*$H113</f>
        <v>9.4460594050349638</v>
      </c>
      <c r="K113" s="230">
        <f>(SUM('1.  LRAMVA Summary'!F$54:F$71)+SUM('1.  LRAMVA Summary'!F$72:F$73)*(MONTH($E113)-1)/12)*$H113</f>
        <v>6.8732510406311444</v>
      </c>
      <c r="L113" s="230">
        <f>(SUM('1.  LRAMVA Summary'!G$54:G$71)+SUM('1.  LRAMVA Summary'!G$72:G$73)*(MONTH($E113)-1)/12)*$H113</f>
        <v>-0.41257834444444441</v>
      </c>
      <c r="M113" s="230">
        <f>(SUM('1.  LRAMVA Summary'!H$54:H$71)+SUM('1.  LRAMVA Summary'!H$72:H$73)*(MONTH($E113)-1)/12)*$H113</f>
        <v>-0.88832635833333329</v>
      </c>
      <c r="N113" s="230">
        <f>(SUM('1.  LRAMVA Summary'!I$54:I$71)+SUM('1.  LRAMVA Summary'!I$72:I$73)*(MONTH($E113)-1)/12)*$H113</f>
        <v>-4.557361111111111E-3</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46.16875542898768</v>
      </c>
    </row>
    <row r="114" spans="2:23" s="9" customFormat="1">
      <c r="B114" s="66"/>
      <c r="E114" s="214">
        <v>43009</v>
      </c>
      <c r="F114" s="214" t="s">
        <v>184</v>
      </c>
      <c r="G114" s="215" t="s">
        <v>69</v>
      </c>
      <c r="H114" s="240">
        <f>$C$42/12</f>
        <v>1.25E-3</v>
      </c>
      <c r="I114" s="230">
        <f>(SUM('1.  LRAMVA Summary'!D$54:D$71)+SUM('1.  LRAMVA Summary'!D$72:D$73)*(MONTH($E114)-1)/12)*$H114</f>
        <v>45.374873469233634</v>
      </c>
      <c r="J114" s="230">
        <f>(SUM('1.  LRAMVA Summary'!E$54:E$71)+SUM('1.  LRAMVA Summary'!E$72:E$73)*(MONTH($E114)-1)/12)*$H114</f>
        <v>13.516390680295491</v>
      </c>
      <c r="K114" s="230">
        <f>(SUM('1.  LRAMVA Summary'!F$54:F$71)+SUM('1.  LRAMVA Summary'!F$72:F$73)*(MONTH($E114)-1)/12)*$H114</f>
        <v>9.8491885114602109</v>
      </c>
      <c r="L114" s="230">
        <f>(SUM('1.  LRAMVA Summary'!G$54:G$71)+SUM('1.  LRAMVA Summary'!G$72:G$73)*(MONTH($E114)-1)/12)*$H114</f>
        <v>-0.59089012499999993</v>
      </c>
      <c r="M114" s="230">
        <f>(SUM('1.  LRAMVA Summary'!H$54:H$71)+SUM('1.  LRAMVA Summary'!H$72:H$73)*(MONTH($E114)-1)/12)*$H114</f>
        <v>-1.2722507812499999</v>
      </c>
      <c r="N114" s="230">
        <f>(SUM('1.  LRAMVA Summary'!I$54:I$71)+SUM('1.  LRAMVA Summary'!I$72:I$73)*(MONTH($E114)-1)/12)*$H114</f>
        <v>-6.5253124999999999E-3</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66.870786442239336</v>
      </c>
    </row>
    <row r="115" spans="2:23" s="9" customFormat="1">
      <c r="B115" s="66"/>
      <c r="E115" s="214">
        <v>43040</v>
      </c>
      <c r="F115" s="214" t="s">
        <v>184</v>
      </c>
      <c r="G115" s="215" t="s">
        <v>69</v>
      </c>
      <c r="H115" s="240">
        <f t="shared" ref="H115:H116" si="52">$C$42/12</f>
        <v>1.25E-3</v>
      </c>
      <c r="I115" s="230">
        <f>(SUM('1.  LRAMVA Summary'!D$54:D$71)+SUM('1.  LRAMVA Summary'!D$72:D$73)*(MONTH($E115)-1)/12)*$H115</f>
        <v>48.265782783180292</v>
      </c>
      <c r="J115" s="230">
        <f>(SUM('1.  LRAMVA Summary'!E$54:E$71)+SUM('1.  LRAMVA Summary'!E$72:E$73)*(MONTH($E115)-1)/12)*$H115</f>
        <v>14.151791262816033</v>
      </c>
      <c r="K115" s="230">
        <f>(SUM('1.  LRAMVA Summary'!F$54:F$71)+SUM('1.  LRAMVA Summary'!F$72:F$73)*(MONTH($E115)-1)/12)*$H115</f>
        <v>10.325761967514314</v>
      </c>
      <c r="L115" s="230">
        <f>(SUM('1.  LRAMVA Summary'!G$54:G$71)+SUM('1.  LRAMVA Summary'!G$72:G$73)*(MONTH($E115)-1)/12)*$H115</f>
        <v>-0.6191734166666667</v>
      </c>
      <c r="M115" s="230">
        <f>(SUM('1.  LRAMVA Summary'!H$54:H$71)+SUM('1.  LRAMVA Summary'!H$72:H$73)*(MONTH($E115)-1)/12)*$H115</f>
        <v>-1.3331474374999999</v>
      </c>
      <c r="N115" s="230">
        <f>(SUM('1.  LRAMVA Summary'!I$54:I$71)+SUM('1.  LRAMVA Summary'!I$72:I$73)*(MONTH($E115)-1)/12)*$H115</f>
        <v>-6.8360416666666673E-3</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70.784179117677297</v>
      </c>
    </row>
    <row r="116" spans="2:23" s="9" customFormat="1">
      <c r="B116" s="66"/>
      <c r="E116" s="214">
        <v>43070</v>
      </c>
      <c r="F116" s="214" t="s">
        <v>184</v>
      </c>
      <c r="G116" s="215" t="s">
        <v>69</v>
      </c>
      <c r="H116" s="240">
        <f t="shared" si="52"/>
        <v>1.25E-3</v>
      </c>
      <c r="I116" s="230">
        <f>(SUM('1.  LRAMVA Summary'!D$54:D$71)+SUM('1.  LRAMVA Summary'!D$72:D$73)*(MONTH($E116)-1)/12)*$H116</f>
        <v>51.156692097126964</v>
      </c>
      <c r="J116" s="230">
        <f>(SUM('1.  LRAMVA Summary'!E$54:E$71)+SUM('1.  LRAMVA Summary'!E$72:E$73)*(MONTH($E116)-1)/12)*$H116</f>
        <v>14.78719184533657</v>
      </c>
      <c r="K116" s="230">
        <f>(SUM('1.  LRAMVA Summary'!F$54:F$71)+SUM('1.  LRAMVA Summary'!F$72:F$73)*(MONTH($E116)-1)/12)*$H116</f>
        <v>10.802335423568421</v>
      </c>
      <c r="L116" s="230">
        <f>(SUM('1.  LRAMVA Summary'!G$54:G$71)+SUM('1.  LRAMVA Summary'!G$72:G$73)*(MONTH($E116)-1)/12)*$H116</f>
        <v>-0.64745670833333335</v>
      </c>
      <c r="M116" s="230">
        <f>(SUM('1.  LRAMVA Summary'!H$54:H$71)+SUM('1.  LRAMVA Summary'!H$72:H$73)*(MONTH($E116)-1)/12)*$H116</f>
        <v>-1.39404409375</v>
      </c>
      <c r="N116" s="230">
        <f>(SUM('1.  LRAMVA Summary'!I$54:I$71)+SUM('1.  LRAMVA Summary'!I$72:I$73)*(MONTH($E116)-1)/12)*$H116</f>
        <v>-7.146770833333334E-3</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74.697571793115287</v>
      </c>
    </row>
    <row r="117" spans="2:23" s="9" customFormat="1" ht="15.75" thickBot="1">
      <c r="B117" s="66"/>
      <c r="E117" s="216" t="s">
        <v>467</v>
      </c>
      <c r="F117" s="216"/>
      <c r="G117" s="217"/>
      <c r="H117" s="218"/>
      <c r="I117" s="219">
        <f>SUM(I104:I116)</f>
        <v>426.94348744922155</v>
      </c>
      <c r="J117" s="219">
        <f>SUM(J104:J116)</f>
        <v>142.14640098691672</v>
      </c>
      <c r="K117" s="219">
        <f t="shared" ref="K117:O117" si="53">SUM(K104:K116)</f>
        <v>102.68044990318711</v>
      </c>
      <c r="L117" s="219">
        <f t="shared" si="53"/>
        <v>-6.1806197999999997</v>
      </c>
      <c r="M117" s="219">
        <f t="shared" si="53"/>
        <v>-13.307570674999997</v>
      </c>
      <c r="N117" s="219">
        <f t="shared" si="53"/>
        <v>-6.836041666666666E-2</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652.21378744765866</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426.94348744922155</v>
      </c>
      <c r="J119" s="228">
        <f t="shared" ref="J119" si="55">J117+J118</f>
        <v>142.14640098691672</v>
      </c>
      <c r="K119" s="228">
        <f t="shared" ref="K119" si="56">K117+K118</f>
        <v>102.68044990318711</v>
      </c>
      <c r="L119" s="228">
        <f t="shared" ref="L119" si="57">L117+L118</f>
        <v>-6.1806197999999997</v>
      </c>
      <c r="M119" s="228">
        <f t="shared" ref="M119" si="58">M117+M118</f>
        <v>-13.307570674999997</v>
      </c>
      <c r="N119" s="228">
        <f t="shared" ref="N119" si="59">N117+N118</f>
        <v>-6.836041666666666E-2</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652.21378744765866</v>
      </c>
    </row>
    <row r="120" spans="2:23" s="9" customFormat="1">
      <c r="B120" s="66"/>
      <c r="E120" s="214">
        <v>43101</v>
      </c>
      <c r="F120" s="214" t="s">
        <v>185</v>
      </c>
      <c r="G120" s="215" t="s">
        <v>65</v>
      </c>
      <c r="H120" s="240">
        <f>$C$43/12</f>
        <v>1.25E-3</v>
      </c>
      <c r="I120" s="230">
        <f>(SUM('1.  LRAMVA Summary'!D$54:D$74)+SUM('1.  LRAMVA Summary'!D$75:D$76)*(MONTH($E120)-1)/12)*$H120</f>
        <v>54.047601411073622</v>
      </c>
      <c r="J120" s="230">
        <f>(SUM('1.  LRAMVA Summary'!E$54:E$74)+SUM('1.  LRAMVA Summary'!E$75:E$76)*(MONTH($E120)-1)/12)*$H120</f>
        <v>15.42259242785711</v>
      </c>
      <c r="K120" s="230">
        <f>(SUM('1.  LRAMVA Summary'!F$54:F$74)+SUM('1.  LRAMVA Summary'!F$75:F$76)*(MONTH($E120)-1)/12)*$H120</f>
        <v>11.278908879622522</v>
      </c>
      <c r="L120" s="230">
        <f>(SUM('1.  LRAMVA Summary'!G$54:G$74)+SUM('1.  LRAMVA Summary'!G$75:G$76)*(MONTH($E120)-1)/12)*$H120</f>
        <v>-0.67574000000000001</v>
      </c>
      <c r="M120" s="230">
        <f>(SUM('1.  LRAMVA Summary'!H$54:H$74)+SUM('1.  LRAMVA Summary'!H$75:H$76)*(MONTH($E120)-1)/12)*$H120</f>
        <v>-1.4549407500000002</v>
      </c>
      <c r="N120" s="230">
        <f>(SUM('1.  LRAMVA Summary'!I$54:I$74)+SUM('1.  LRAMVA Summary'!I$75:I$76)*(MONTH($E120)-1)/12)*$H120</f>
        <v>-7.4575000000000006E-3</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78.610964468553234</v>
      </c>
    </row>
    <row r="121" spans="2:23" s="9" customFormat="1">
      <c r="B121" s="66"/>
      <c r="E121" s="214">
        <v>43132</v>
      </c>
      <c r="F121" s="214" t="s">
        <v>185</v>
      </c>
      <c r="G121" s="215" t="s">
        <v>65</v>
      </c>
      <c r="H121" s="240">
        <f t="shared" ref="H121:H122" si="62">$C$43/12</f>
        <v>1.25E-3</v>
      </c>
      <c r="I121" s="230">
        <f>(SUM('1.  LRAMVA Summary'!D$54:D$74)+SUM('1.  LRAMVA Summary'!D$75:D$76)*(MONTH($E121)-1)/12)*$H121</f>
        <v>55.42507578439654</v>
      </c>
      <c r="J121" s="230">
        <f>(SUM('1.  LRAMVA Summary'!E$54:E$74)+SUM('1.  LRAMVA Summary'!E$75:E$76)*(MONTH($E121)-1)/12)*$H121</f>
        <v>16.109899420095477</v>
      </c>
      <c r="K121" s="230">
        <f>(SUM('1.  LRAMVA Summary'!F$54:F$74)+SUM('1.  LRAMVA Summary'!F$75:F$76)*(MONTH($E121)-1)/12)*$H121</f>
        <v>11.855300106891042</v>
      </c>
      <c r="L121" s="230">
        <f>(SUM('1.  LRAMVA Summary'!G$54:G$74)+SUM('1.  LRAMVA Summary'!G$75:G$76)*(MONTH($E121)-1)/12)*$H121</f>
        <v>-0.70444352083333328</v>
      </c>
      <c r="M121" s="230">
        <f>(SUM('1.  LRAMVA Summary'!H$54:H$74)+SUM('1.  LRAMVA Summary'!H$75:H$76)*(MONTH($E121)-1)/12)*$H121</f>
        <v>-1.5167415937500002</v>
      </c>
      <c r="N121" s="230">
        <f>(SUM('1.  LRAMVA Summary'!I$54:I$74)+SUM('1.  LRAMVA Summary'!I$75:I$76)*(MONTH($E121)-1)/12)*$H121</f>
        <v>-7.7682291666666672E-3</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81.161321967633043</v>
      </c>
    </row>
    <row r="122" spans="2:23" s="9" customFormat="1">
      <c r="B122" s="66"/>
      <c r="E122" s="214">
        <v>43160</v>
      </c>
      <c r="F122" s="214" t="s">
        <v>185</v>
      </c>
      <c r="G122" s="215" t="s">
        <v>65</v>
      </c>
      <c r="H122" s="240">
        <f t="shared" si="62"/>
        <v>1.25E-3</v>
      </c>
      <c r="I122" s="230">
        <f>(SUM('1.  LRAMVA Summary'!D$54:D$74)+SUM('1.  LRAMVA Summary'!D$75:D$76)*(MONTH($E122)-1)/12)*$H122</f>
        <v>56.802550157719473</v>
      </c>
      <c r="J122" s="230">
        <f>(SUM('1.  LRAMVA Summary'!E$54:E$74)+SUM('1.  LRAMVA Summary'!E$75:E$76)*(MONTH($E122)-1)/12)*$H122</f>
        <v>16.797206412333843</v>
      </c>
      <c r="K122" s="230">
        <f>(SUM('1.  LRAMVA Summary'!F$54:F$74)+SUM('1.  LRAMVA Summary'!F$75:F$76)*(MONTH($E122)-1)/12)*$H122</f>
        <v>12.431691334159561</v>
      </c>
      <c r="L122" s="230">
        <f>(SUM('1.  LRAMVA Summary'!G$54:G$74)+SUM('1.  LRAMVA Summary'!G$75:G$76)*(MONTH($E122)-1)/12)*$H122</f>
        <v>-0.73314704166666678</v>
      </c>
      <c r="M122" s="230">
        <f>(SUM('1.  LRAMVA Summary'!H$54:H$74)+SUM('1.  LRAMVA Summary'!H$75:H$76)*(MONTH($E122)-1)/12)*$H122</f>
        <v>-1.5785424375000003</v>
      </c>
      <c r="N122" s="230">
        <f>(SUM('1.  LRAMVA Summary'!I$54:I$74)+SUM('1.  LRAMVA Summary'!I$75:I$76)*(MONTH($E122)-1)/12)*$H122</f>
        <v>-8.0789583333333338E-3</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83.71167946671288</v>
      </c>
    </row>
    <row r="123" spans="2:23" s="8" customFormat="1">
      <c r="B123" s="239"/>
      <c r="E123" s="214">
        <v>43191</v>
      </c>
      <c r="F123" s="214" t="s">
        <v>185</v>
      </c>
      <c r="G123" s="215" t="s">
        <v>66</v>
      </c>
      <c r="H123" s="240">
        <f>$C$44/12</f>
        <v>1.575E-3</v>
      </c>
      <c r="I123" s="230">
        <f>(SUM('1.  LRAMVA Summary'!D$54:D$74)+SUM('1.  LRAMVA Summary'!D$75:D$76)*(MONTH($E123)-1)/12)*$H123</f>
        <v>73.306830909113415</v>
      </c>
      <c r="J123" s="230">
        <f>(SUM('1.  LRAMVA Summary'!E$54:E$74)+SUM('1.  LRAMVA Summary'!E$75:E$76)*(MONTH($E123)-1)/12)*$H123</f>
        <v>22.030486889760986</v>
      </c>
      <c r="K123" s="230">
        <f>(SUM('1.  LRAMVA Summary'!F$54:F$74)+SUM('1.  LRAMVA Summary'!F$75:F$76)*(MONTH($E123)-1)/12)*$H123</f>
        <v>16.390184027399382</v>
      </c>
      <c r="L123" s="230">
        <f>(SUM('1.  LRAMVA Summary'!G$54:G$74)+SUM('1.  LRAMVA Summary'!G$75:G$76)*(MONTH($E123)-1)/12)*$H123</f>
        <v>-0.95993170875</v>
      </c>
      <c r="M123" s="230">
        <f>(SUM('1.  LRAMVA Summary'!H$54:H$74)+SUM('1.  LRAMVA Summary'!H$75:H$76)*(MONTH($E123)-1)/12)*$H123</f>
        <v>-2.066832534375</v>
      </c>
      <c r="N123" s="230">
        <f>(SUM('1.  LRAMVA Summary'!I$54:I$74)+SUM('1.  LRAMVA Summary'!I$75:I$76)*(MONTH($E123)-1)/12)*$H123</f>
        <v>-1.0571006250000001E-2</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108.69016657689879</v>
      </c>
    </row>
    <row r="124" spans="2:23" s="9" customFormat="1">
      <c r="B124" s="66"/>
      <c r="E124" s="214">
        <v>43221</v>
      </c>
      <c r="F124" s="214" t="s">
        <v>185</v>
      </c>
      <c r="G124" s="215" t="s">
        <v>66</v>
      </c>
      <c r="H124" s="240">
        <f t="shared" ref="H124:H125" si="64">$C$44/12</f>
        <v>1.575E-3</v>
      </c>
      <c r="I124" s="230">
        <f>(SUM('1.  LRAMVA Summary'!D$54:D$74)+SUM('1.  LRAMVA Summary'!D$75:D$76)*(MONTH($E124)-1)/12)*$H124</f>
        <v>75.042448619500306</v>
      </c>
      <c r="J124" s="230">
        <f>(SUM('1.  LRAMVA Summary'!E$54:E$74)+SUM('1.  LRAMVA Summary'!E$75:E$76)*(MONTH($E124)-1)/12)*$H124</f>
        <v>22.896493699981328</v>
      </c>
      <c r="K124" s="230">
        <f>(SUM('1.  LRAMVA Summary'!F$54:F$74)+SUM('1.  LRAMVA Summary'!F$75:F$76)*(MONTH($E124)-1)/12)*$H124</f>
        <v>17.116436973757718</v>
      </c>
      <c r="L124" s="230">
        <f>(SUM('1.  LRAMVA Summary'!G$54:G$74)+SUM('1.  LRAMVA Summary'!G$75:G$76)*(MONTH($E124)-1)/12)*$H124</f>
        <v>-0.99609814500000005</v>
      </c>
      <c r="M124" s="230">
        <f>(SUM('1.  LRAMVA Summary'!H$54:H$74)+SUM('1.  LRAMVA Summary'!H$75:H$76)*(MONTH($E124)-1)/12)*$H124</f>
        <v>-2.1447015975000001</v>
      </c>
      <c r="N124" s="230">
        <f>(SUM('1.  LRAMVA Summary'!I$54:I$74)+SUM('1.  LRAMVA Summary'!I$75:I$76)*(MONTH($E124)-1)/12)*$H124</f>
        <v>-1.0962525000000001E-2</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111.90361702573935</v>
      </c>
    </row>
    <row r="125" spans="2:23" s="238" customFormat="1">
      <c r="B125" s="237"/>
      <c r="E125" s="214">
        <v>43252</v>
      </c>
      <c r="F125" s="214" t="s">
        <v>185</v>
      </c>
      <c r="G125" s="215" t="s">
        <v>66</v>
      </c>
      <c r="H125" s="240">
        <f t="shared" si="64"/>
        <v>1.575E-3</v>
      </c>
      <c r="I125" s="230">
        <f>(SUM('1.  LRAMVA Summary'!D$54:D$74)+SUM('1.  LRAMVA Summary'!D$75:D$76)*(MONTH($E125)-1)/12)*$H125</f>
        <v>76.778066329887181</v>
      </c>
      <c r="J125" s="230">
        <f>(SUM('1.  LRAMVA Summary'!E$54:E$74)+SUM('1.  LRAMVA Summary'!E$75:E$76)*(MONTH($E125)-1)/12)*$H125</f>
        <v>23.762500510201669</v>
      </c>
      <c r="K125" s="230">
        <f>(SUM('1.  LRAMVA Summary'!F$54:F$74)+SUM('1.  LRAMVA Summary'!F$75:F$76)*(MONTH($E125)-1)/12)*$H125</f>
        <v>17.842689920116051</v>
      </c>
      <c r="L125" s="230">
        <f>(SUM('1.  LRAMVA Summary'!G$54:G$74)+SUM('1.  LRAMVA Summary'!G$75:G$76)*(MONTH($E125)-1)/12)*$H125</f>
        <v>-1.03226458125</v>
      </c>
      <c r="M125" s="230">
        <f>(SUM('1.  LRAMVA Summary'!H$54:H$74)+SUM('1.  LRAMVA Summary'!H$75:H$76)*(MONTH($E125)-1)/12)*$H125</f>
        <v>-2.2225706606250002</v>
      </c>
      <c r="N125" s="230">
        <f>(SUM('1.  LRAMVA Summary'!I$54:I$74)+SUM('1.  LRAMVA Summary'!I$75:I$76)*(MONTH($E125)-1)/12)*$H125</f>
        <v>-1.1354043750000001E-2</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115.11706747457988</v>
      </c>
    </row>
    <row r="126" spans="2:23" s="9" customFormat="1">
      <c r="B126" s="66"/>
      <c r="E126" s="214">
        <v>43282</v>
      </c>
      <c r="F126" s="214" t="s">
        <v>185</v>
      </c>
      <c r="G126" s="215" t="s">
        <v>68</v>
      </c>
      <c r="H126" s="240">
        <f>$C$45/12</f>
        <v>1.575E-3</v>
      </c>
      <c r="I126" s="230">
        <f>(SUM('1.  LRAMVA Summary'!D$54:D$74)+SUM('1.  LRAMVA Summary'!D$75:D$76)*(MONTH($E126)-1)/12)*$H126</f>
        <v>78.513684040274072</v>
      </c>
      <c r="J126" s="230">
        <f>(SUM('1.  LRAMVA Summary'!E$54:E$74)+SUM('1.  LRAMVA Summary'!E$75:E$76)*(MONTH($E126)-1)/12)*$H126</f>
        <v>24.62850732042201</v>
      </c>
      <c r="K126" s="230">
        <f>(SUM('1.  LRAMVA Summary'!F$54:F$74)+SUM('1.  LRAMVA Summary'!F$75:F$76)*(MONTH($E126)-1)/12)*$H126</f>
        <v>18.568942866474387</v>
      </c>
      <c r="L126" s="230">
        <f>(SUM('1.  LRAMVA Summary'!G$54:G$74)+SUM('1.  LRAMVA Summary'!G$75:G$76)*(MONTH($E126)-1)/12)*$H126</f>
        <v>-1.0684310174999998</v>
      </c>
      <c r="M126" s="230">
        <f>(SUM('1.  LRAMVA Summary'!H$54:H$74)+SUM('1.  LRAMVA Summary'!H$75:H$76)*(MONTH($E126)-1)/12)*$H126</f>
        <v>-2.3004397237499998</v>
      </c>
      <c r="N126" s="230">
        <f>(SUM('1.  LRAMVA Summary'!I$54:I$74)+SUM('1.  LRAMVA Summary'!I$75:I$76)*(MONTH($E126)-1)/12)*$H126</f>
        <v>-1.1745562500000001E-2</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118.33051792342046</v>
      </c>
    </row>
    <row r="127" spans="2:23" s="9" customFormat="1">
      <c r="B127" s="66"/>
      <c r="E127" s="214">
        <v>43313</v>
      </c>
      <c r="F127" s="214" t="s">
        <v>185</v>
      </c>
      <c r="G127" s="215" t="s">
        <v>68</v>
      </c>
      <c r="H127" s="240">
        <f t="shared" ref="H127:H128" si="65">$C$45/12</f>
        <v>1.575E-3</v>
      </c>
      <c r="I127" s="230">
        <f>(SUM('1.  LRAMVA Summary'!D$54:D$74)+SUM('1.  LRAMVA Summary'!D$75:D$76)*(MONTH($E127)-1)/12)*$H127</f>
        <v>80.249301750660962</v>
      </c>
      <c r="J127" s="230">
        <f>(SUM('1.  LRAMVA Summary'!E$54:E$74)+SUM('1.  LRAMVA Summary'!E$75:E$76)*(MONTH($E127)-1)/12)*$H127</f>
        <v>25.494514130642354</v>
      </c>
      <c r="K127" s="230">
        <f>(SUM('1.  LRAMVA Summary'!F$54:F$74)+SUM('1.  LRAMVA Summary'!F$75:F$76)*(MONTH($E127)-1)/12)*$H127</f>
        <v>19.29519581283272</v>
      </c>
      <c r="L127" s="230">
        <f>(SUM('1.  LRAMVA Summary'!G$54:G$74)+SUM('1.  LRAMVA Summary'!G$75:G$76)*(MONTH($E127)-1)/12)*$H127</f>
        <v>-1.1045974537500001</v>
      </c>
      <c r="M127" s="230">
        <f>(SUM('1.  LRAMVA Summary'!H$54:H$74)+SUM('1.  LRAMVA Summary'!H$75:H$76)*(MONTH($E127)-1)/12)*$H127</f>
        <v>-2.3783087868749999</v>
      </c>
      <c r="N127" s="230">
        <f>(SUM('1.  LRAMVA Summary'!I$54:I$74)+SUM('1.  LRAMVA Summary'!I$75:I$76)*(MONTH($E127)-1)/12)*$H127</f>
        <v>-1.2137081250000001E-2</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121.54396837226103</v>
      </c>
    </row>
    <row r="128" spans="2:23" s="9" customFormat="1">
      <c r="B128" s="66"/>
      <c r="E128" s="214">
        <v>43344</v>
      </c>
      <c r="F128" s="214" t="s">
        <v>185</v>
      </c>
      <c r="G128" s="215" t="s">
        <v>68</v>
      </c>
      <c r="H128" s="240">
        <f t="shared" si="65"/>
        <v>1.575E-3</v>
      </c>
      <c r="I128" s="230">
        <f>(SUM('1.  LRAMVA Summary'!D$54:D$74)+SUM('1.  LRAMVA Summary'!D$75:D$76)*(MONTH($E128)-1)/12)*$H128</f>
        <v>81.984919461047852</v>
      </c>
      <c r="J128" s="230">
        <f>(SUM('1.  LRAMVA Summary'!E$54:E$74)+SUM('1.  LRAMVA Summary'!E$75:E$76)*(MONTH($E128)-1)/12)*$H128</f>
        <v>26.360520940862695</v>
      </c>
      <c r="K128" s="230">
        <f>(SUM('1.  LRAMVA Summary'!F$54:F$74)+SUM('1.  LRAMVA Summary'!F$75:F$76)*(MONTH($E128)-1)/12)*$H128</f>
        <v>20.021448759191053</v>
      </c>
      <c r="L128" s="230">
        <f>(SUM('1.  LRAMVA Summary'!G$54:G$74)+SUM('1.  LRAMVA Summary'!G$75:G$76)*(MONTH($E128)-1)/12)*$H128</f>
        <v>-1.1407638900000001</v>
      </c>
      <c r="M128" s="230">
        <f>(SUM('1.  LRAMVA Summary'!H$54:H$74)+SUM('1.  LRAMVA Summary'!H$75:H$76)*(MONTH($E128)-1)/12)*$H128</f>
        <v>-2.45617785</v>
      </c>
      <c r="N128" s="230">
        <f>(SUM('1.  LRAMVA Summary'!I$54:I$74)+SUM('1.  LRAMVA Summary'!I$75:I$76)*(MONTH($E128)-1)/12)*$H128</f>
        <v>-1.2528600000000001E-2</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124.7574188211016</v>
      </c>
    </row>
    <row r="129" spans="2:23" s="9" customFormat="1">
      <c r="B129" s="66"/>
      <c r="E129" s="214">
        <v>43374</v>
      </c>
      <c r="F129" s="214" t="s">
        <v>185</v>
      </c>
      <c r="G129" s="215" t="s">
        <v>69</v>
      </c>
      <c r="H129" s="240">
        <f>$C$46/12</f>
        <v>1.8083333333333335E-3</v>
      </c>
      <c r="I129" s="230">
        <f>(SUM('1.  LRAMVA Summary'!D$54:D$74)+SUM('1.  LRAMVA Summary'!D$75:D$76)*(MONTH($E129)-1)/12)*$H129</f>
        <v>96.123579715350985</v>
      </c>
      <c r="J129" s="230">
        <f>(SUM('1.  LRAMVA Summary'!E$54:E$74)+SUM('1.  LRAMVA Summary'!E$75:E$76)*(MONTH($E129)-1)/12)*$H129</f>
        <v>31.260087417910153</v>
      </c>
      <c r="K129" s="230">
        <f>(SUM('1.  LRAMVA Summary'!F$54:F$74)+SUM('1.  LRAMVA Summary'!F$75:F$76)*(MONTH($E129)-1)/12)*$H129</f>
        <v>23.821435291556707</v>
      </c>
      <c r="L129" s="230">
        <f>(SUM('1.  LRAMVA Summary'!G$54:G$74)+SUM('1.  LRAMVA Summary'!G$75:G$76)*(MONTH($E129)-1)/12)*$H129</f>
        <v>-1.3512903745833333</v>
      </c>
      <c r="M129" s="230">
        <f>(SUM('1.  LRAMVA Summary'!H$54:H$74)+SUM('1.  LRAMVA Summary'!H$75:H$76)*(MONTH($E129)-1)/12)*$H129</f>
        <v>-2.9094612706250005</v>
      </c>
      <c r="N129" s="230">
        <f>(SUM('1.  LRAMVA Summary'!I$54:I$74)+SUM('1.  LRAMVA Summary'!I$75:I$76)*(MONTH($E129)-1)/12)*$H129</f>
        <v>-1.4834210416666669E-2</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146.92951656919286</v>
      </c>
    </row>
    <row r="130" spans="2:23" s="9" customFormat="1">
      <c r="B130" s="66"/>
      <c r="E130" s="214">
        <v>43405</v>
      </c>
      <c r="F130" s="214" t="s">
        <v>185</v>
      </c>
      <c r="G130" s="215" t="s">
        <v>69</v>
      </c>
      <c r="H130" s="240">
        <f t="shared" ref="H130:H131" si="66">$C$46/12</f>
        <v>1.8083333333333335E-3</v>
      </c>
      <c r="I130" s="230">
        <f>(SUM('1.  LRAMVA Summary'!D$54:D$74)+SUM('1.  LRAMVA Summary'!D$75:D$76)*(MONTH($E130)-1)/12)*$H130</f>
        <v>98.116325975424829</v>
      </c>
      <c r="J130" s="230">
        <f>(SUM('1.  LRAMVA Summary'!E$54:E$74)+SUM('1.  LRAMVA Summary'!E$75:E$76)*(MONTH($E130)-1)/12)*$H130</f>
        <v>32.254391533348326</v>
      </c>
      <c r="K130" s="230">
        <f>(SUM('1.  LRAMVA Summary'!F$54:F$74)+SUM('1.  LRAMVA Summary'!F$75:F$76)*(MONTH($E130)-1)/12)*$H130</f>
        <v>24.655281267005162</v>
      </c>
      <c r="L130" s="230">
        <f>(SUM('1.  LRAMVA Summary'!G$54:G$74)+SUM('1.  LRAMVA Summary'!G$75:G$76)*(MONTH($E130)-1)/12)*$H130</f>
        <v>-1.392814801388889</v>
      </c>
      <c r="M130" s="230">
        <f>(SUM('1.  LRAMVA Summary'!H$54:H$74)+SUM('1.  LRAMVA Summary'!H$75:H$76)*(MONTH($E130)-1)/12)*$H130</f>
        <v>-2.9988664912500003</v>
      </c>
      <c r="N130" s="230">
        <f>(SUM('1.  LRAMVA Summary'!I$54:I$74)+SUM('1.  LRAMVA Summary'!I$75:I$76)*(MONTH($E130)-1)/12)*$H130</f>
        <v>-1.5283731944444445E-2</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150.61903375119502</v>
      </c>
    </row>
    <row r="131" spans="2:23" s="9" customFormat="1">
      <c r="B131" s="66"/>
      <c r="E131" s="214">
        <v>43435</v>
      </c>
      <c r="F131" s="214" t="s">
        <v>185</v>
      </c>
      <c r="G131" s="215" t="s">
        <v>69</v>
      </c>
      <c r="H131" s="240">
        <f t="shared" si="66"/>
        <v>1.8083333333333335E-3</v>
      </c>
      <c r="I131" s="230">
        <f>(SUM('1.  LRAMVA Summary'!D$54:D$74)+SUM('1.  LRAMVA Summary'!D$75:D$76)*(MONTH($E131)-1)/12)*$H131</f>
        <v>100.10907223549866</v>
      </c>
      <c r="J131" s="230">
        <f>(SUM('1.  LRAMVA Summary'!E$54:E$74)+SUM('1.  LRAMVA Summary'!E$75:E$76)*(MONTH($E131)-1)/12)*$H131</f>
        <v>33.248695648786502</v>
      </c>
      <c r="K131" s="230">
        <f>(SUM('1.  LRAMVA Summary'!F$54:F$74)+SUM('1.  LRAMVA Summary'!F$75:F$76)*(MONTH($E131)-1)/12)*$H131</f>
        <v>25.48912724245362</v>
      </c>
      <c r="L131" s="230">
        <f>(SUM('1.  LRAMVA Summary'!G$54:G$74)+SUM('1.  LRAMVA Summary'!G$75:G$76)*(MONTH($E131)-1)/12)*$H131</f>
        <v>-1.4343392281944447</v>
      </c>
      <c r="M131" s="230">
        <f>(SUM('1.  LRAMVA Summary'!H$54:H$74)+SUM('1.  LRAMVA Summary'!H$75:H$76)*(MONTH($E131)-1)/12)*$H131</f>
        <v>-3.088271711875</v>
      </c>
      <c r="N131" s="230">
        <f>(SUM('1.  LRAMVA Summary'!I$54:I$74)+SUM('1.  LRAMVA Summary'!I$75:I$76)*(MONTH($E131)-1)/12)*$H131</f>
        <v>-1.5733253472222226E-2</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154.30855093319713</v>
      </c>
    </row>
    <row r="132" spans="2:23" s="9" customFormat="1" ht="15.75" thickBot="1">
      <c r="B132" s="66"/>
      <c r="E132" s="216" t="s">
        <v>468</v>
      </c>
      <c r="F132" s="216"/>
      <c r="G132" s="217"/>
      <c r="H132" s="218"/>
      <c r="I132" s="219">
        <f>SUM(I119:I131)</f>
        <v>1353.4429438391694</v>
      </c>
      <c r="J132" s="219">
        <f>SUM(J119:J131)</f>
        <v>432.41229733911911</v>
      </c>
      <c r="K132" s="219">
        <f t="shared" ref="K132:O132" si="67">SUM(K119:K131)</f>
        <v>321.44709238464702</v>
      </c>
      <c r="L132" s="219">
        <f t="shared" si="67"/>
        <v>-18.774481562916669</v>
      </c>
      <c r="M132" s="219">
        <f t="shared" si="67"/>
        <v>-40.423426083124994</v>
      </c>
      <c r="N132" s="219">
        <f t="shared" si="67"/>
        <v>-0.20681511875</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2047.8976107981443</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1353.4429438391694</v>
      </c>
      <c r="J134" s="228">
        <f t="shared" ref="J134" si="69">J132+J133</f>
        <v>432.41229733911911</v>
      </c>
      <c r="K134" s="228">
        <f t="shared" ref="K134" si="70">K132+K133</f>
        <v>321.44709238464702</v>
      </c>
      <c r="L134" s="228">
        <f t="shared" ref="L134" si="71">L132+L133</f>
        <v>-18.774481562916669</v>
      </c>
      <c r="M134" s="228">
        <f t="shared" ref="M134" si="72">M132+M133</f>
        <v>-40.423426083124994</v>
      </c>
      <c r="N134" s="228">
        <f t="shared" ref="N134" si="73">N132+N133</f>
        <v>-0.20681511875</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2047.8976107981443</v>
      </c>
    </row>
    <row r="135" spans="2:23" s="9" customFormat="1">
      <c r="B135" s="66"/>
      <c r="E135" s="214">
        <v>43466</v>
      </c>
      <c r="F135" s="214" t="s">
        <v>186</v>
      </c>
      <c r="G135" s="215" t="s">
        <v>65</v>
      </c>
      <c r="H135" s="240">
        <f>$C$47/12</f>
        <v>2.0416666666666669E-3</v>
      </c>
      <c r="I135" s="230">
        <f>(SUM('1.  LRAMVA Summary'!D$54:D$77)+SUM('1.  LRAMVA Summary'!D$78:D$79)*(MONTH($E135)-1)/12)*$H135</f>
        <v>115.27624668854959</v>
      </c>
      <c r="J135" s="230">
        <f>(SUM('1.  LRAMVA Summary'!E$54:E$77)+SUM('1.  LRAMVA Summary'!E$78:E$79)*(MONTH($E135)-1)/12)*$H135</f>
        <v>38.661451346705263</v>
      </c>
      <c r="K135" s="230">
        <f>(SUM('1.  LRAMVA Summary'!F$54:F$77)+SUM('1.  LRAMVA Summary'!F$78:F$79)*(MONTH($E135)-1)/12)*$H135</f>
        <v>29.719485891179772</v>
      </c>
      <c r="L135" s="230">
        <f>(SUM('1.  LRAMVA Summary'!G$54:G$77)+SUM('1.  LRAMVA Summary'!G$78:G$79)*(MONTH($E135)-1)/12)*$H135</f>
        <v>-1.6662976750000003</v>
      </c>
      <c r="M135" s="230">
        <f>(SUM('1.  LRAMVA Summary'!H$54:H$77)+SUM('1.  LRAMVA Summary'!H$78:H$79)*(MONTH($E135)-1)/12)*$H135</f>
        <v>-3.5876997625000007</v>
      </c>
      <c r="N135" s="230">
        <f>(SUM('1.  LRAMVA Summary'!I$54:I$77)+SUM('1.  LRAMVA Summary'!I$78:I$79)*(MONTH($E135)-1)/12)*$H135</f>
        <v>-1.8270875000000002E-2</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178.38491561393462</v>
      </c>
    </row>
    <row r="136" spans="2:23" s="9" customFormat="1">
      <c r="B136" s="66"/>
      <c r="E136" s="214">
        <v>43497</v>
      </c>
      <c r="F136" s="214" t="s">
        <v>186</v>
      </c>
      <c r="G136" s="215" t="s">
        <v>65</v>
      </c>
      <c r="H136" s="240">
        <f t="shared" ref="H136:H137" si="75">$C$47/12</f>
        <v>2.0416666666666669E-3</v>
      </c>
      <c r="I136" s="230">
        <f>(SUM('1.  LRAMVA Summary'!D$54:D$77)+SUM('1.  LRAMVA Summary'!D$78:D$79)*(MONTH($E136)-1)/12)*$H136</f>
        <v>115.84148405876145</v>
      </c>
      <c r="J136" s="230">
        <f>(SUM('1.  LRAMVA Summary'!E$54:E$77)+SUM('1.  LRAMVA Summary'!E$78:E$79)*(MONTH($E136)-1)/12)*$H136</f>
        <v>39.931507709663869</v>
      </c>
      <c r="K136" s="230">
        <f>(SUM('1.  LRAMVA Summary'!F$54:F$77)+SUM('1.  LRAMVA Summary'!F$78:F$79)*(MONTH($E136)-1)/12)*$H136</f>
        <v>30.696459337598878</v>
      </c>
      <c r="L136" s="230">
        <f>(SUM('1.  LRAMVA Summary'!G$54:G$77)+SUM('1.  LRAMVA Summary'!G$78:G$79)*(MONTH($E136)-1)/12)*$H136</f>
        <v>-1.7135549763888891</v>
      </c>
      <c r="M136" s="230">
        <f>(SUM('1.  LRAMVA Summary'!H$54:H$77)+SUM('1.  LRAMVA Summary'!H$78:H$79)*(MONTH($E136)-1)/12)*$H136</f>
        <v>-3.6894489770833339</v>
      </c>
      <c r="N136" s="230">
        <f>(SUM('1.  LRAMVA Summary'!I$54:I$77)+SUM('1.  LRAMVA Summary'!I$78:I$79)*(MONTH($E136)-1)/12)*$H136</f>
        <v>-1.8778399305555554E-2</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181.04766875324643</v>
      </c>
    </row>
    <row r="137" spans="2:23" s="9" customFormat="1">
      <c r="B137" s="66"/>
      <c r="E137" s="214">
        <v>43525</v>
      </c>
      <c r="F137" s="214" t="s">
        <v>186</v>
      </c>
      <c r="G137" s="215" t="s">
        <v>65</v>
      </c>
      <c r="H137" s="240">
        <f t="shared" si="75"/>
        <v>2.0416666666666669E-3</v>
      </c>
      <c r="I137" s="230">
        <f>(SUM('1.  LRAMVA Summary'!D$54:D$77)+SUM('1.  LRAMVA Summary'!D$78:D$79)*(MONTH($E137)-1)/12)*$H137</f>
        <v>116.40672142897331</v>
      </c>
      <c r="J137" s="230">
        <f>(SUM('1.  LRAMVA Summary'!E$54:E$77)+SUM('1.  LRAMVA Summary'!E$78:E$79)*(MONTH($E137)-1)/12)*$H137</f>
        <v>41.201564072622475</v>
      </c>
      <c r="K137" s="230">
        <f>(SUM('1.  LRAMVA Summary'!F$54:F$77)+SUM('1.  LRAMVA Summary'!F$78:F$79)*(MONTH($E137)-1)/12)*$H137</f>
        <v>31.673432784017979</v>
      </c>
      <c r="L137" s="230">
        <f>(SUM('1.  LRAMVA Summary'!G$54:G$77)+SUM('1.  LRAMVA Summary'!G$78:G$79)*(MONTH($E137)-1)/12)*$H137</f>
        <v>-1.7608122777777779</v>
      </c>
      <c r="M137" s="230">
        <f>(SUM('1.  LRAMVA Summary'!H$54:H$77)+SUM('1.  LRAMVA Summary'!H$78:H$79)*(MONTH($E137)-1)/12)*$H137</f>
        <v>-3.7911981916666675</v>
      </c>
      <c r="N137" s="230">
        <f>(SUM('1.  LRAMVA Summary'!I$54:I$77)+SUM('1.  LRAMVA Summary'!I$78:I$79)*(MONTH($E137)-1)/12)*$H137</f>
        <v>-1.9285923611111113E-2</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183.71042189255823</v>
      </c>
    </row>
    <row r="138" spans="2:23" s="8" customFormat="1">
      <c r="B138" s="239"/>
      <c r="E138" s="214">
        <v>43556</v>
      </c>
      <c r="F138" s="214" t="s">
        <v>186</v>
      </c>
      <c r="G138" s="215" t="s">
        <v>66</v>
      </c>
      <c r="H138" s="240">
        <f>$C$48/12</f>
        <v>1.8166666666666667E-3</v>
      </c>
      <c r="I138" s="230">
        <f>(SUM('1.  LRAMVA Summary'!D$54:D$77)+SUM('1.  LRAMVA Summary'!D$78:D$79)*(MONTH($E138)-1)/12)*$H138</f>
        <v>104.08117150294842</v>
      </c>
      <c r="J138" s="230">
        <f>(SUM('1.  LRAMVA Summary'!E$54:E$77)+SUM('1.  LRAMVA Summary'!E$78:E$79)*(MONTH($E138)-1)/12)*$H138</f>
        <v>37.791074510027251</v>
      </c>
      <c r="K138" s="230">
        <f>(SUM('1.  LRAMVA Summary'!F$54:F$77)+SUM('1.  LRAMVA Summary'!F$78:F$79)*(MONTH($E138)-1)/12)*$H138</f>
        <v>29.05219819687871</v>
      </c>
      <c r="L138" s="230">
        <f>(SUM('1.  LRAMVA Summary'!G$54:G$77)+SUM('1.  LRAMVA Summary'!G$78:G$79)*(MONTH($E138)-1)/12)*$H138</f>
        <v>-1.6088129316666668</v>
      </c>
      <c r="M138" s="230">
        <f>(SUM('1.  LRAMVA Summary'!H$54:H$77)+SUM('1.  LRAMVA Summary'!H$78:H$79)*(MONTH($E138)-1)/12)*$H138</f>
        <v>-3.4639287125</v>
      </c>
      <c r="N138" s="230">
        <f>(SUM('1.  LRAMVA Summary'!I$54:I$77)+SUM('1.  LRAMVA Summary'!I$78:I$79)*(MONTH($E138)-1)/12)*$H138</f>
        <v>-1.7612129166666667E-2</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165.83409043652102</v>
      </c>
    </row>
    <row r="139" spans="2:23" s="9" customFormat="1">
      <c r="B139" s="66"/>
      <c r="E139" s="214">
        <v>43586</v>
      </c>
      <c r="F139" s="214" t="s">
        <v>186</v>
      </c>
      <c r="G139" s="215" t="s">
        <v>66</v>
      </c>
      <c r="H139" s="240">
        <f>$C$48/12</f>
        <v>1.8166666666666667E-3</v>
      </c>
      <c r="I139" s="230">
        <f>(SUM('1.  LRAMVA Summary'!D$54:D$77)+SUM('1.  LRAMVA Summary'!D$78:D$79)*(MONTH($E139)-1)/12)*$H139</f>
        <v>104.58411740787163</v>
      </c>
      <c r="J139" s="230">
        <f>(SUM('1.  LRAMVA Summary'!E$54:E$77)+SUM('1.  LRAMVA Summary'!E$78:E$79)*(MONTH($E139)-1)/12)*$H139</f>
        <v>38.921165477884294</v>
      </c>
      <c r="K139" s="230">
        <f>(SUM('1.  LRAMVA Summary'!F$54:F$77)+SUM('1.  LRAMVA Summary'!F$78:F$79)*(MONTH($E139)-1)/12)*$H139</f>
        <v>29.921505181855707</v>
      </c>
      <c r="L139" s="230">
        <f>(SUM('1.  LRAMVA Summary'!G$54:G$77)+SUM('1.  LRAMVA Summary'!G$78:G$79)*(MONTH($E139)-1)/12)*$H139</f>
        <v>-1.6508622855555557</v>
      </c>
      <c r="M139" s="230">
        <f>(SUM('1.  LRAMVA Summary'!H$54:H$77)+SUM('1.  LRAMVA Summary'!H$78:H$79)*(MONTH($E139)-1)/12)*$H139</f>
        <v>-3.5544647483333334</v>
      </c>
      <c r="N139" s="230">
        <f>(SUM('1.  LRAMVA Summary'!I$54:I$77)+SUM('1.  LRAMVA Summary'!I$78:I$79)*(MONTH($E139)-1)/12)*$H139</f>
        <v>-1.8063722222222224E-2</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168.20339731150051</v>
      </c>
    </row>
    <row r="140" spans="2:23" s="9" customFormat="1">
      <c r="B140" s="66"/>
      <c r="E140" s="214">
        <v>43617</v>
      </c>
      <c r="F140" s="214" t="s">
        <v>186</v>
      </c>
      <c r="G140" s="215" t="s">
        <v>66</v>
      </c>
      <c r="H140" s="240">
        <f t="shared" ref="H140" si="77">$C$48/12</f>
        <v>1.8166666666666667E-3</v>
      </c>
      <c r="I140" s="230">
        <f>(SUM('1.  LRAMVA Summary'!D$54:D$77)+SUM('1.  LRAMVA Summary'!D$78:D$79)*(MONTH($E140)-1)/12)*$H140</f>
        <v>105.08706331279484</v>
      </c>
      <c r="J140" s="230">
        <f>(SUM('1.  LRAMVA Summary'!E$54:E$77)+SUM('1.  LRAMVA Summary'!E$78:E$79)*(MONTH($E140)-1)/12)*$H140</f>
        <v>40.051256445741338</v>
      </c>
      <c r="K140" s="230">
        <f>(SUM('1.  LRAMVA Summary'!F$54:F$77)+SUM('1.  LRAMVA Summary'!F$78:F$79)*(MONTH($E140)-1)/12)*$H140</f>
        <v>30.790812166832705</v>
      </c>
      <c r="L140" s="230">
        <f>(SUM('1.  LRAMVA Summary'!G$54:G$77)+SUM('1.  LRAMVA Summary'!G$78:G$79)*(MONTH($E140)-1)/12)*$H140</f>
        <v>-1.6929116394444446</v>
      </c>
      <c r="M140" s="230">
        <f>(SUM('1.  LRAMVA Summary'!H$54:H$77)+SUM('1.  LRAMVA Summary'!H$78:H$79)*(MONTH($E140)-1)/12)*$H140</f>
        <v>-3.6450007841666667</v>
      </c>
      <c r="N140" s="230">
        <f>(SUM('1.  LRAMVA Summary'!I$54:I$77)+SUM('1.  LRAMVA Summary'!I$78:I$79)*(MONTH($E140)-1)/12)*$H140</f>
        <v>-1.8515315277777777E-2</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170.57270418648</v>
      </c>
    </row>
    <row r="141" spans="2:23" s="9" customFormat="1">
      <c r="B141" s="66"/>
      <c r="E141" s="214">
        <v>43647</v>
      </c>
      <c r="F141" s="214" t="s">
        <v>186</v>
      </c>
      <c r="G141" s="215" t="s">
        <v>68</v>
      </c>
      <c r="H141" s="240">
        <f>$C$49/12</f>
        <v>1.8166666666666667E-3</v>
      </c>
      <c r="I141" s="230">
        <f>(SUM('1.  LRAMVA Summary'!D$54:D$77)+SUM('1.  LRAMVA Summary'!D$78:D$79)*(MONTH($E141)-1)/12)*$H141</f>
        <v>105.59000921771805</v>
      </c>
      <c r="J141" s="230">
        <f>(SUM('1.  LRAMVA Summary'!E$54:E$77)+SUM('1.  LRAMVA Summary'!E$78:E$79)*(MONTH($E141)-1)/12)*$H141</f>
        <v>41.181347413598388</v>
      </c>
      <c r="K141" s="230">
        <f>(SUM('1.  LRAMVA Summary'!F$54:F$77)+SUM('1.  LRAMVA Summary'!F$78:F$79)*(MONTH($E141)-1)/12)*$H141</f>
        <v>31.660119151809706</v>
      </c>
      <c r="L141" s="230">
        <f>(SUM('1.  LRAMVA Summary'!G$54:G$77)+SUM('1.  LRAMVA Summary'!G$78:G$79)*(MONTH($E141)-1)/12)*$H141</f>
        <v>-1.7349609933333334</v>
      </c>
      <c r="M141" s="230">
        <f>(SUM('1.  LRAMVA Summary'!H$54:H$77)+SUM('1.  LRAMVA Summary'!H$78:H$79)*(MONTH($E141)-1)/12)*$H141</f>
        <v>-3.7355368200000001</v>
      </c>
      <c r="N141" s="230">
        <f>(SUM('1.  LRAMVA Summary'!I$54:I$77)+SUM('1.  LRAMVA Summary'!I$78:I$79)*(MONTH($E141)-1)/12)*$H141</f>
        <v>-1.8966908333333334E-2</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172.94201106145948</v>
      </c>
    </row>
    <row r="142" spans="2:23" s="9" customFormat="1">
      <c r="B142" s="66"/>
      <c r="E142" s="214">
        <v>43678</v>
      </c>
      <c r="F142" s="214" t="s">
        <v>186</v>
      </c>
      <c r="G142" s="215" t="s">
        <v>68</v>
      </c>
      <c r="H142" s="240">
        <f t="shared" ref="H142" si="78">$C$49/12</f>
        <v>1.8166666666666667E-3</v>
      </c>
      <c r="I142" s="230">
        <f>(SUM('1.  LRAMVA Summary'!D$54:D$77)+SUM('1.  LRAMVA Summary'!D$78:D$79)*(MONTH($E142)-1)/12)*$H142</f>
        <v>106.09295512264124</v>
      </c>
      <c r="J142" s="230">
        <f>(SUM('1.  LRAMVA Summary'!E$54:E$77)+SUM('1.  LRAMVA Summary'!E$78:E$79)*(MONTH($E142)-1)/12)*$H142</f>
        <v>42.311438381455432</v>
      </c>
      <c r="K142" s="230">
        <f>(SUM('1.  LRAMVA Summary'!F$54:F$77)+SUM('1.  LRAMVA Summary'!F$78:F$79)*(MONTH($E142)-1)/12)*$H142</f>
        <v>32.529426136786697</v>
      </c>
      <c r="L142" s="230">
        <f>(SUM('1.  LRAMVA Summary'!G$54:G$77)+SUM('1.  LRAMVA Summary'!G$78:G$79)*(MONTH($E142)-1)/12)*$H142</f>
        <v>-1.7770103472222223</v>
      </c>
      <c r="M142" s="230">
        <f>(SUM('1.  LRAMVA Summary'!H$54:H$77)+SUM('1.  LRAMVA Summary'!H$78:H$79)*(MONTH($E142)-1)/12)*$H142</f>
        <v>-3.8260728558333335</v>
      </c>
      <c r="N142" s="230">
        <f>(SUM('1.  LRAMVA Summary'!I$54:I$77)+SUM('1.  LRAMVA Summary'!I$78:I$79)*(MONTH($E142)-1)/12)*$H142</f>
        <v>-1.9418501388888888E-2</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175.31131793643894</v>
      </c>
    </row>
    <row r="143" spans="2:23" s="9" customFormat="1">
      <c r="B143" s="66"/>
      <c r="E143" s="214">
        <v>43709</v>
      </c>
      <c r="F143" s="214" t="s">
        <v>186</v>
      </c>
      <c r="G143" s="215" t="s">
        <v>68</v>
      </c>
      <c r="H143" s="240">
        <f>$C$49/12</f>
        <v>1.8166666666666667E-3</v>
      </c>
      <c r="I143" s="230">
        <f>(SUM('1.  LRAMVA Summary'!D$54:D$77)+SUM('1.  LRAMVA Summary'!D$78:D$79)*(MONTH($E143)-1)/12)*$H143</f>
        <v>106.59590102756445</v>
      </c>
      <c r="J143" s="230">
        <f>(SUM('1.  LRAMVA Summary'!E$54:E$77)+SUM('1.  LRAMVA Summary'!E$78:E$79)*(MONTH($E143)-1)/12)*$H143</f>
        <v>43.441529349312482</v>
      </c>
      <c r="K143" s="230">
        <f>(SUM('1.  LRAMVA Summary'!F$54:F$77)+SUM('1.  LRAMVA Summary'!F$78:F$79)*(MONTH($E143)-1)/12)*$H143</f>
        <v>33.398733121763698</v>
      </c>
      <c r="L143" s="230">
        <f>(SUM('1.  LRAMVA Summary'!G$54:G$77)+SUM('1.  LRAMVA Summary'!G$78:G$79)*(MONTH($E143)-1)/12)*$H143</f>
        <v>-1.8190597011111111</v>
      </c>
      <c r="M143" s="230">
        <f>(SUM('1.  LRAMVA Summary'!H$54:H$77)+SUM('1.  LRAMVA Summary'!H$78:H$79)*(MONTH($E143)-1)/12)*$H143</f>
        <v>-3.9166088916666673</v>
      </c>
      <c r="N143" s="230">
        <f>(SUM('1.  LRAMVA Summary'!I$54:I$77)+SUM('1.  LRAMVA Summary'!I$78:I$79)*(MONTH($E143)-1)/12)*$H143</f>
        <v>-1.9870094444444444E-2</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177.68062481141837</v>
      </c>
    </row>
    <row r="144" spans="2:23" s="9" customFormat="1">
      <c r="B144" s="66"/>
      <c r="E144" s="214">
        <v>43739</v>
      </c>
      <c r="F144" s="214" t="s">
        <v>186</v>
      </c>
      <c r="G144" s="215" t="s">
        <v>69</v>
      </c>
      <c r="H144" s="240">
        <f>$C$50/12</f>
        <v>1.8166666666666667E-3</v>
      </c>
      <c r="I144" s="230">
        <f>(SUM('1.  LRAMVA Summary'!D$54:D$77)+SUM('1.  LRAMVA Summary'!D$78:D$79)*(MONTH($E144)-1)/12)*$H144</f>
        <v>107.09884693248766</v>
      </c>
      <c r="J144" s="230">
        <f>(SUM('1.  LRAMVA Summary'!E$54:E$77)+SUM('1.  LRAMVA Summary'!E$78:E$79)*(MONTH($E144)-1)/12)*$H144</f>
        <v>44.571620317169526</v>
      </c>
      <c r="K144" s="230">
        <f>(SUM('1.  LRAMVA Summary'!F$54:F$77)+SUM('1.  LRAMVA Summary'!F$78:F$79)*(MONTH($E144)-1)/12)*$H144</f>
        <v>34.268040106740699</v>
      </c>
      <c r="L144" s="230">
        <f>(SUM('1.  LRAMVA Summary'!G$54:G$77)+SUM('1.  LRAMVA Summary'!G$78:G$79)*(MONTH($E144)-1)/12)*$H144</f>
        <v>-1.861109055</v>
      </c>
      <c r="M144" s="230">
        <f>(SUM('1.  LRAMVA Summary'!H$54:H$77)+SUM('1.  LRAMVA Summary'!H$78:H$79)*(MONTH($E144)-1)/12)*$H144</f>
        <v>-4.0071449275000006</v>
      </c>
      <c r="N144" s="230">
        <f>(SUM('1.  LRAMVA Summary'!I$54:I$77)+SUM('1.  LRAMVA Summary'!I$78:I$79)*(MONTH($E144)-1)/12)*$H144</f>
        <v>-2.0321687500000001E-2</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180.04993168639785</v>
      </c>
    </row>
    <row r="145" spans="2:23" s="9" customFormat="1">
      <c r="B145" s="66"/>
      <c r="E145" s="214">
        <v>43770</v>
      </c>
      <c r="F145" s="214" t="s">
        <v>186</v>
      </c>
      <c r="G145" s="215" t="s">
        <v>69</v>
      </c>
      <c r="H145" s="240">
        <f t="shared" ref="H145:H146" si="79">$C$50/12</f>
        <v>1.8166666666666667E-3</v>
      </c>
      <c r="I145" s="230">
        <f>(SUM('1.  LRAMVA Summary'!D$54:D$77)+SUM('1.  LRAMVA Summary'!D$78:D$79)*(MONTH($E145)-1)/12)*$H145</f>
        <v>107.60179283741087</v>
      </c>
      <c r="J145" s="230">
        <f>(SUM('1.  LRAMVA Summary'!E$54:E$77)+SUM('1.  LRAMVA Summary'!E$78:E$79)*(MONTH($E145)-1)/12)*$H145</f>
        <v>45.701711285026569</v>
      </c>
      <c r="K145" s="230">
        <f>(SUM('1.  LRAMVA Summary'!F$54:F$77)+SUM('1.  LRAMVA Summary'!F$78:F$79)*(MONTH($E145)-1)/12)*$H145</f>
        <v>35.137347091717693</v>
      </c>
      <c r="L145" s="230">
        <f>(SUM('1.  LRAMVA Summary'!G$54:G$77)+SUM('1.  LRAMVA Summary'!G$78:G$79)*(MONTH($E145)-1)/12)*$H145</f>
        <v>-1.9031584088888891</v>
      </c>
      <c r="M145" s="230">
        <f>(SUM('1.  LRAMVA Summary'!H$54:H$77)+SUM('1.  LRAMVA Summary'!H$78:H$79)*(MONTH($E145)-1)/12)*$H145</f>
        <v>-4.0976809633333335</v>
      </c>
      <c r="N145" s="230">
        <f>(SUM('1.  LRAMVA Summary'!I$54:I$77)+SUM('1.  LRAMVA Summary'!I$78:I$79)*(MONTH($E145)-1)/12)*$H145</f>
        <v>-2.0773280555555558E-2</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182.41923856137734</v>
      </c>
    </row>
    <row r="146" spans="2:23" s="9" customFormat="1">
      <c r="B146" s="66"/>
      <c r="E146" s="214">
        <v>43800</v>
      </c>
      <c r="F146" s="214" t="s">
        <v>186</v>
      </c>
      <c r="G146" s="215" t="s">
        <v>69</v>
      </c>
      <c r="H146" s="240">
        <f t="shared" si="79"/>
        <v>1.8166666666666667E-3</v>
      </c>
      <c r="I146" s="230">
        <f>(SUM('1.  LRAMVA Summary'!D$54:D$77)+SUM('1.  LRAMVA Summary'!D$78:D$79)*(MONTH($E146)-1)/12)*$H146</f>
        <v>108.10473874233408</v>
      </c>
      <c r="J146" s="230">
        <f>(SUM('1.  LRAMVA Summary'!E$54:E$77)+SUM('1.  LRAMVA Summary'!E$78:E$79)*(MONTH($E146)-1)/12)*$H146</f>
        <v>46.83180225288362</v>
      </c>
      <c r="K146" s="230">
        <f>(SUM('1.  LRAMVA Summary'!F$54:F$77)+SUM('1.  LRAMVA Summary'!F$78:F$79)*(MONTH($E146)-1)/12)*$H146</f>
        <v>36.006654076694694</v>
      </c>
      <c r="L146" s="230">
        <f>(SUM('1.  LRAMVA Summary'!G$54:G$77)+SUM('1.  LRAMVA Summary'!G$78:G$79)*(MONTH($E146)-1)/12)*$H146</f>
        <v>-1.945207762777778</v>
      </c>
      <c r="M146" s="230">
        <f>(SUM('1.  LRAMVA Summary'!H$54:H$77)+SUM('1.  LRAMVA Summary'!H$78:H$79)*(MONTH($E146)-1)/12)*$H146</f>
        <v>-4.1882169991666673</v>
      </c>
      <c r="N146" s="230">
        <f>(SUM('1.  LRAMVA Summary'!I$54:I$77)+SUM('1.  LRAMVA Summary'!I$78:I$79)*(MONTH($E146)-1)/12)*$H146</f>
        <v>-2.1224873611111111E-2</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184.78854543635683</v>
      </c>
    </row>
    <row r="147" spans="2:23" s="9" customFormat="1" ht="15.75" thickBot="1">
      <c r="B147" s="66"/>
      <c r="E147" s="216" t="s">
        <v>469</v>
      </c>
      <c r="F147" s="216"/>
      <c r="G147" s="217"/>
      <c r="H147" s="218"/>
      <c r="I147" s="219">
        <f>SUM(I134:I146)</f>
        <v>2655.8039921192249</v>
      </c>
      <c r="J147" s="219">
        <f>SUM(J134:J146)</f>
        <v>933.00976590120968</v>
      </c>
      <c r="K147" s="219">
        <f t="shared" ref="K147:O147" si="80">SUM(K134:K146)</f>
        <v>706.30130562852401</v>
      </c>
      <c r="L147" s="219">
        <f t="shared" si="80"/>
        <v>-39.908239617083332</v>
      </c>
      <c r="M147" s="219">
        <f t="shared" si="80"/>
        <v>-85.926428716874995</v>
      </c>
      <c r="N147" s="219">
        <f t="shared" si="80"/>
        <v>-0.43791682916666663</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4168.8424784858344</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2655.8039921192249</v>
      </c>
      <c r="J149" s="228">
        <f t="shared" ref="J149" si="82">J147+J148</f>
        <v>933.00976590120968</v>
      </c>
      <c r="K149" s="228">
        <f t="shared" ref="K149" si="83">K147+K148</f>
        <v>706.30130562852401</v>
      </c>
      <c r="L149" s="228">
        <f t="shared" ref="L149" si="84">L147+L148</f>
        <v>-39.908239617083332</v>
      </c>
      <c r="M149" s="228">
        <f t="shared" ref="M149" si="85">M147+M148</f>
        <v>-85.926428716874995</v>
      </c>
      <c r="N149" s="228">
        <f t="shared" ref="N149" si="86">N147+N148</f>
        <v>-0.43791682916666663</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4168.8424784858344</v>
      </c>
    </row>
    <row r="150" spans="2:23" s="9" customFormat="1">
      <c r="B150" s="66"/>
      <c r="E150" s="214">
        <v>43831</v>
      </c>
      <c r="F150" s="214" t="s">
        <v>187</v>
      </c>
      <c r="G150" s="215" t="s">
        <v>65</v>
      </c>
      <c r="H150" s="240">
        <f>$C$51/12</f>
        <v>1.8166666666666667E-3</v>
      </c>
      <c r="I150" s="230">
        <f>(SUM('1.  LRAMVA Summary'!D$54:D$80)+SUM('1.  LRAMVA Summary'!D$81:D$82)*(MONTH($E150)-1)/12)*$H150</f>
        <v>108.60768464725729</v>
      </c>
      <c r="J150" s="230">
        <f>(SUM('1.  LRAMVA Summary'!E$54:E$80)+SUM('1.  LRAMVA Summary'!E$81:E$82)*(MONTH($E150)-1)/12)*$H150</f>
        <v>47.961893220740663</v>
      </c>
      <c r="K150" s="230">
        <f>(SUM('1.  LRAMVA Summary'!F$54:F$80)+SUM('1.  LRAMVA Summary'!F$81:F$82)*(MONTH($E150)-1)/12)*$H150</f>
        <v>36.875961061671688</v>
      </c>
      <c r="L150" s="230">
        <f>(SUM('1.  LRAMVA Summary'!G$54:G$80)+SUM('1.  LRAMVA Summary'!G$81:G$82)*(MONTH($E150)-1)/12)*$H150</f>
        <v>-1.9872571166666668</v>
      </c>
      <c r="M150" s="230">
        <f>(SUM('1.  LRAMVA Summary'!H$54:H$80)+SUM('1.  LRAMVA Summary'!H$81:H$82)*(MONTH($E150)-1)/12)*$H150</f>
        <v>-4.2787530350000003</v>
      </c>
      <c r="N150" s="230">
        <f>(SUM('1.  LRAMVA Summary'!I$54:I$80)+SUM('1.  LRAMVA Summary'!I$81:I$82)*(MONTH($E150)-1)/12)*$H150</f>
        <v>-2.1676466666666668E-2</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187.15785231133634</v>
      </c>
    </row>
    <row r="151" spans="2:23" s="9" customFormat="1">
      <c r="B151" s="66"/>
      <c r="E151" s="214">
        <v>43862</v>
      </c>
      <c r="F151" s="214" t="s">
        <v>187</v>
      </c>
      <c r="G151" s="215" t="s">
        <v>65</v>
      </c>
      <c r="H151" s="240">
        <f t="shared" ref="H151:H152" si="88">$C$51/12</f>
        <v>1.8166666666666667E-3</v>
      </c>
      <c r="I151" s="230">
        <f>(SUM('1.  LRAMVA Summary'!D$54:D$80)+SUM('1.  LRAMVA Summary'!D$81:D$82)*(MONTH($E151)-1)/12)*$H151</f>
        <v>108.60768464725729</v>
      </c>
      <c r="J151" s="230">
        <f>(SUM('1.  LRAMVA Summary'!E$54:E$80)+SUM('1.  LRAMVA Summary'!E$81:E$82)*(MONTH($E151)-1)/12)*$H151</f>
        <v>49.078013686765765</v>
      </c>
      <c r="K151" s="230">
        <f>(SUM('1.  LRAMVA Summary'!F$54:F$80)+SUM('1.  LRAMVA Summary'!F$81:F$82)*(MONTH($E151)-1)/12)*$H151</f>
        <v>37.738653761252031</v>
      </c>
      <c r="L151" s="230">
        <f>(SUM('1.  LRAMVA Summary'!G$54:G$80)+SUM('1.  LRAMVA Summary'!G$81:G$82)*(MONTH($E151)-1)/12)*$H151</f>
        <v>-2.0294318205555557</v>
      </c>
      <c r="M151" s="230">
        <f>(SUM('1.  LRAMVA Summary'!H$54:H$80)+SUM('1.  LRAMVA Summary'!H$81:H$82)*(MONTH($E151)-1)/12)*$H151</f>
        <v>-4.3695592999999997</v>
      </c>
      <c r="N151" s="230">
        <f>(SUM('1.  LRAMVA Summary'!I$54:I$80)+SUM('1.  LRAMVA Summary'!I$81:I$82)*(MONTH($E151)-1)/12)*$H151</f>
        <v>-2.2128059722222222E-2</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189.00323291499731</v>
      </c>
    </row>
    <row r="152" spans="2:23" s="9" customFormat="1">
      <c r="B152" s="66"/>
      <c r="E152" s="214">
        <v>43891</v>
      </c>
      <c r="F152" s="214" t="s">
        <v>187</v>
      </c>
      <c r="G152" s="215" t="s">
        <v>65</v>
      </c>
      <c r="H152" s="240">
        <f t="shared" si="88"/>
        <v>1.8166666666666667E-3</v>
      </c>
      <c r="I152" s="230">
        <f>(SUM('1.  LRAMVA Summary'!D$54:D$80)+SUM('1.  LRAMVA Summary'!D$81:D$82)*(MONTH($E152)-1)/12)*$H152</f>
        <v>108.60768464725729</v>
      </c>
      <c r="J152" s="230">
        <f>(SUM('1.  LRAMVA Summary'!E$54:E$80)+SUM('1.  LRAMVA Summary'!E$81:E$82)*(MONTH($E152)-1)/12)*$H152</f>
        <v>50.19413415279088</v>
      </c>
      <c r="K152" s="230">
        <f>(SUM('1.  LRAMVA Summary'!F$54:F$80)+SUM('1.  LRAMVA Summary'!F$81:F$82)*(MONTH($E152)-1)/12)*$H152</f>
        <v>38.601346460832367</v>
      </c>
      <c r="L152" s="230">
        <f>(SUM('1.  LRAMVA Summary'!G$54:G$80)+SUM('1.  LRAMVA Summary'!G$81:G$82)*(MONTH($E152)-1)/12)*$H152</f>
        <v>-2.0716065244444444</v>
      </c>
      <c r="M152" s="230">
        <f>(SUM('1.  LRAMVA Summary'!H$54:H$80)+SUM('1.  LRAMVA Summary'!H$81:H$82)*(MONTH($E152)-1)/12)*$H152</f>
        <v>-4.460365565</v>
      </c>
      <c r="N152" s="230">
        <f>(SUM('1.  LRAMVA Summary'!I$54:I$80)+SUM('1.  LRAMVA Summary'!I$81:I$82)*(MONTH($E152)-1)/12)*$H152</f>
        <v>-2.2579652777777778E-2</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190.84861351865834</v>
      </c>
    </row>
    <row r="153" spans="2:23" s="9" customFormat="1">
      <c r="B153" s="66"/>
      <c r="E153" s="214">
        <v>43922</v>
      </c>
      <c r="F153" s="214" t="s">
        <v>187</v>
      </c>
      <c r="G153" s="215" t="s">
        <v>66</v>
      </c>
      <c r="H153" s="240">
        <f>$C$52/12</f>
        <v>1.8166666666666667E-3</v>
      </c>
      <c r="I153" s="230">
        <f>(SUM('1.  LRAMVA Summary'!D$54:D$80)+SUM('1.  LRAMVA Summary'!D$81:D$82)*(MONTH($E153)-1)/12)*$H153</f>
        <v>108.60768464725729</v>
      </c>
      <c r="J153" s="230">
        <f>(SUM('1.  LRAMVA Summary'!E$54:E$80)+SUM('1.  LRAMVA Summary'!E$81:E$82)*(MONTH($E153)-1)/12)*$H153</f>
        <v>51.310254618815982</v>
      </c>
      <c r="K153" s="230">
        <f>(SUM('1.  LRAMVA Summary'!F$54:F$80)+SUM('1.  LRAMVA Summary'!F$81:F$82)*(MONTH($E153)-1)/12)*$H153</f>
        <v>39.46403916041271</v>
      </c>
      <c r="L153" s="230">
        <f>(SUM('1.  LRAMVA Summary'!G$54:G$80)+SUM('1.  LRAMVA Summary'!G$81:G$82)*(MONTH($E153)-1)/12)*$H153</f>
        <v>-2.1137812283333335</v>
      </c>
      <c r="M153" s="230">
        <f>(SUM('1.  LRAMVA Summary'!H$54:H$80)+SUM('1.  LRAMVA Summary'!H$81:H$82)*(MONTH($E153)-1)/12)*$H153</f>
        <v>-4.5511718300000004</v>
      </c>
      <c r="N153" s="230">
        <f>(SUM('1.  LRAMVA Summary'!I$54:I$80)+SUM('1.  LRAMVA Summary'!I$81:I$82)*(MONTH($E153)-1)/12)*$H153</f>
        <v>-2.3031245833333335E-2</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192.69399412231934</v>
      </c>
    </row>
    <row r="154" spans="2:23" s="9" customFormat="1">
      <c r="B154" s="66"/>
      <c r="E154" s="214">
        <v>43952</v>
      </c>
      <c r="F154" s="214" t="s">
        <v>187</v>
      </c>
      <c r="G154" s="215" t="s">
        <v>66</v>
      </c>
      <c r="H154" s="240">
        <f t="shared" ref="H154:H155" si="90">$C$52/12</f>
        <v>1.8166666666666667E-3</v>
      </c>
      <c r="I154" s="230">
        <f>(SUM('1.  LRAMVA Summary'!D$54:D$80)+SUM('1.  LRAMVA Summary'!D$81:D$82)*(MONTH($E154)-1)/12)*$H154</f>
        <v>108.60768464725729</v>
      </c>
      <c r="J154" s="230">
        <f>(SUM('1.  LRAMVA Summary'!E$54:E$80)+SUM('1.  LRAMVA Summary'!E$81:E$82)*(MONTH($E154)-1)/12)*$H154</f>
        <v>52.426375084841098</v>
      </c>
      <c r="K154" s="230">
        <f>(SUM('1.  LRAMVA Summary'!F$54:F$80)+SUM('1.  LRAMVA Summary'!F$81:F$82)*(MONTH($E154)-1)/12)*$H154</f>
        <v>40.326731859993053</v>
      </c>
      <c r="L154" s="230">
        <f>(SUM('1.  LRAMVA Summary'!G$54:G$80)+SUM('1.  LRAMVA Summary'!G$81:G$82)*(MONTH($E154)-1)/12)*$H154</f>
        <v>-2.1559559322222226</v>
      </c>
      <c r="M154" s="230">
        <f>(SUM('1.  LRAMVA Summary'!H$54:H$80)+SUM('1.  LRAMVA Summary'!H$81:H$82)*(MONTH($E154)-1)/12)*$H154</f>
        <v>-4.6419780949999998</v>
      </c>
      <c r="N154" s="230">
        <f>(SUM('1.  LRAMVA Summary'!I$54:I$80)+SUM('1.  LRAMVA Summary'!I$81:I$82)*(MONTH($E154)-1)/12)*$H154</f>
        <v>-2.3482838888888892E-2</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194.53937472598034</v>
      </c>
    </row>
    <row r="155" spans="2:23" s="9" customFormat="1">
      <c r="B155" s="66"/>
      <c r="E155" s="214">
        <v>43983</v>
      </c>
      <c r="F155" s="214" t="s">
        <v>187</v>
      </c>
      <c r="G155" s="215" t="s">
        <v>66</v>
      </c>
      <c r="H155" s="240">
        <f t="shared" si="90"/>
        <v>1.8166666666666667E-3</v>
      </c>
      <c r="I155" s="230">
        <f>(SUM('1.  LRAMVA Summary'!D$54:D$80)+SUM('1.  LRAMVA Summary'!D$81:D$82)*(MONTH($E155)-1)/12)*$H155</f>
        <v>108.60768464725729</v>
      </c>
      <c r="J155" s="230">
        <f>(SUM('1.  LRAMVA Summary'!E$54:E$80)+SUM('1.  LRAMVA Summary'!E$81:E$82)*(MONTH($E155)-1)/12)*$H155</f>
        <v>53.542495550866199</v>
      </c>
      <c r="K155" s="230">
        <f>(SUM('1.  LRAMVA Summary'!F$54:F$80)+SUM('1.  LRAMVA Summary'!F$81:F$82)*(MONTH($E155)-1)/12)*$H155</f>
        <v>41.189424559573389</v>
      </c>
      <c r="L155" s="230">
        <f>(SUM('1.  LRAMVA Summary'!G$54:G$80)+SUM('1.  LRAMVA Summary'!G$81:G$82)*(MONTH($E155)-1)/12)*$H155</f>
        <v>-2.1981306361111113</v>
      </c>
      <c r="M155" s="230">
        <f>(SUM('1.  LRAMVA Summary'!H$54:H$80)+SUM('1.  LRAMVA Summary'!H$81:H$82)*(MONTH($E155)-1)/12)*$H155</f>
        <v>-4.7327843599999992</v>
      </c>
      <c r="N155" s="230">
        <f>(SUM('1.  LRAMVA Summary'!I$54:I$80)+SUM('1.  LRAMVA Summary'!I$81:I$82)*(MONTH($E155)-1)/12)*$H155</f>
        <v>-2.3934431944444445E-2</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196.38475532964131</v>
      </c>
    </row>
    <row r="156" spans="2:23" s="9" customFormat="1">
      <c r="B156" s="66"/>
      <c r="E156" s="214">
        <v>44013</v>
      </c>
      <c r="F156" s="214" t="s">
        <v>187</v>
      </c>
      <c r="G156" s="215" t="s">
        <v>68</v>
      </c>
      <c r="H156" s="240">
        <f>$C$53/12</f>
        <v>4.75E-4</v>
      </c>
      <c r="I156" s="230">
        <f>(SUM('1.  LRAMVA Summary'!D$54:D$80)+SUM('1.  LRAMVA Summary'!D$81:D$82)*(MONTH($E156)-1)/12)*$H156</f>
        <v>28.397422132539749</v>
      </c>
      <c r="J156" s="230">
        <f>(SUM('1.  LRAMVA Summary'!E$54:E$80)+SUM('1.  LRAMVA Summary'!E$81:E$82)*(MONTH($E156)-1)/12)*$H156</f>
        <v>14.291472995242222</v>
      </c>
      <c r="K156" s="230">
        <f>(SUM('1.  LRAMVA Summary'!F$54:F$80)+SUM('1.  LRAMVA Summary'!F$81:F$82)*(MONTH($E156)-1)/12)*$H156</f>
        <v>10.995278365925516</v>
      </c>
      <c r="L156" s="230">
        <f>(SUM('1.  LRAMVA Summary'!G$54:G$80)+SUM('1.  LRAMVA Summary'!G$81:G$82)*(MONTH($E156)-1)/12)*$H156</f>
        <v>-0.58576791000000006</v>
      </c>
      <c r="M156" s="230">
        <f>(SUM('1.  LRAMVA Summary'!H$54:H$80)+SUM('1.  LRAMVA Summary'!H$81:H$82)*(MONTH($E156)-1)/12)*$H156</f>
        <v>-1.2612140624999999</v>
      </c>
      <c r="N156" s="230">
        <f>(SUM('1.  LRAMVA Summary'!I$54:I$80)+SUM('1.  LRAMVA Summary'!I$81:I$82)*(MONTH($E156)-1)/12)*$H156</f>
        <v>-6.3761625000000001E-3</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51.830815358707483</v>
      </c>
    </row>
    <row r="157" spans="2:23" s="9" customFormat="1">
      <c r="B157" s="66"/>
      <c r="E157" s="214">
        <v>44044</v>
      </c>
      <c r="F157" s="214" t="s">
        <v>187</v>
      </c>
      <c r="G157" s="215" t="s">
        <v>68</v>
      </c>
      <c r="H157" s="240">
        <f t="shared" ref="H157:H158" si="91">$C$53/12</f>
        <v>4.75E-4</v>
      </c>
      <c r="I157" s="230">
        <f>(SUM('1.  LRAMVA Summary'!D$54:D$80)+SUM('1.  LRAMVA Summary'!D$81:D$82)*(MONTH($E157)-1)/12)*$H157</f>
        <v>28.397422132539749</v>
      </c>
      <c r="J157" s="230">
        <f>(SUM('1.  LRAMVA Summary'!E$54:E$80)+SUM('1.  LRAMVA Summary'!E$81:E$82)*(MONTH($E157)-1)/12)*$H157</f>
        <v>14.583302658377228</v>
      </c>
      <c r="K157" s="230">
        <f>(SUM('1.  LRAMVA Summary'!F$54:F$80)+SUM('1.  LRAMVA Summary'!F$81:F$82)*(MONTH($E157)-1)/12)*$H157</f>
        <v>11.220844805724047</v>
      </c>
      <c r="L157" s="230">
        <f>(SUM('1.  LRAMVA Summary'!G$54:G$80)+SUM('1.  LRAMVA Summary'!G$81:G$82)*(MONTH($E157)-1)/12)*$H157</f>
        <v>-0.59679524083333335</v>
      </c>
      <c r="M157" s="230">
        <f>(SUM('1.  LRAMVA Summary'!H$54:H$80)+SUM('1.  LRAMVA Summary'!H$81:H$82)*(MONTH($E157)-1)/12)*$H157</f>
        <v>-1.284956985</v>
      </c>
      <c r="N157" s="230">
        <f>(SUM('1.  LRAMVA Summary'!I$54:I$80)+SUM('1.  LRAMVA Summary'!I$81:I$82)*(MONTH($E157)-1)/12)*$H157</f>
        <v>-6.4942395833333336E-3</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52.313323131224365</v>
      </c>
    </row>
    <row r="158" spans="2:23" s="9" customFormat="1">
      <c r="B158" s="66"/>
      <c r="E158" s="214">
        <v>44075</v>
      </c>
      <c r="F158" s="214" t="s">
        <v>187</v>
      </c>
      <c r="G158" s="215" t="s">
        <v>68</v>
      </c>
      <c r="H158" s="240">
        <f t="shared" si="91"/>
        <v>4.75E-4</v>
      </c>
      <c r="I158" s="230">
        <f>(SUM('1.  LRAMVA Summary'!D$54:D$80)+SUM('1.  LRAMVA Summary'!D$81:D$82)*(MONTH($E158)-1)/12)*$H158</f>
        <v>28.397422132539749</v>
      </c>
      <c r="J158" s="230">
        <f>(SUM('1.  LRAMVA Summary'!E$54:E$80)+SUM('1.  LRAMVA Summary'!E$81:E$82)*(MONTH($E158)-1)/12)*$H158</f>
        <v>14.875132321512233</v>
      </c>
      <c r="K158" s="230">
        <f>(SUM('1.  LRAMVA Summary'!F$54:F$80)+SUM('1.  LRAMVA Summary'!F$81:F$82)*(MONTH($E158)-1)/12)*$H158</f>
        <v>11.446411245522576</v>
      </c>
      <c r="L158" s="230">
        <f>(SUM('1.  LRAMVA Summary'!G$54:G$80)+SUM('1.  LRAMVA Summary'!G$81:G$82)*(MONTH($E158)-1)/12)*$H158</f>
        <v>-0.60782257166666664</v>
      </c>
      <c r="M158" s="230">
        <f>(SUM('1.  LRAMVA Summary'!H$54:H$80)+SUM('1.  LRAMVA Summary'!H$81:H$82)*(MONTH($E158)-1)/12)*$H158</f>
        <v>-1.3086999074999999</v>
      </c>
      <c r="N158" s="230">
        <f>(SUM('1.  LRAMVA Summary'!I$54:I$80)+SUM('1.  LRAMVA Summary'!I$81:I$82)*(MONTH($E158)-1)/12)*$H158</f>
        <v>-6.6123166666666672E-3</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52.795830903741226</v>
      </c>
    </row>
    <row r="159" spans="2:23" s="9" customFormat="1">
      <c r="B159" s="66"/>
      <c r="E159" s="214">
        <v>44105</v>
      </c>
      <c r="F159" s="214" t="s">
        <v>187</v>
      </c>
      <c r="G159" s="215" t="s">
        <v>69</v>
      </c>
      <c r="H159" s="240">
        <f>$C$54/12</f>
        <v>4.75E-4</v>
      </c>
      <c r="I159" s="230">
        <f>(SUM('1.  LRAMVA Summary'!D$54:D$80)+SUM('1.  LRAMVA Summary'!D$81:D$82)*(MONTH($E159)-1)/12)*$H159</f>
        <v>28.397422132539749</v>
      </c>
      <c r="J159" s="230">
        <f>(SUM('1.  LRAMVA Summary'!E$54:E$80)+SUM('1.  LRAMVA Summary'!E$81:E$82)*(MONTH($E159)-1)/12)*$H159</f>
        <v>15.166961984647239</v>
      </c>
      <c r="K159" s="230">
        <f>(SUM('1.  LRAMVA Summary'!F$54:F$80)+SUM('1.  LRAMVA Summary'!F$81:F$82)*(MONTH($E159)-1)/12)*$H159</f>
        <v>11.671977685321105</v>
      </c>
      <c r="L159" s="230">
        <f>(SUM('1.  LRAMVA Summary'!G$54:G$80)+SUM('1.  LRAMVA Summary'!G$81:G$82)*(MONTH($E159)-1)/12)*$H159</f>
        <v>-0.61884990249999994</v>
      </c>
      <c r="M159" s="230">
        <f>(SUM('1.  LRAMVA Summary'!H$54:H$80)+SUM('1.  LRAMVA Summary'!H$81:H$82)*(MONTH($E159)-1)/12)*$H159</f>
        <v>-1.3324428299999997</v>
      </c>
      <c r="N159" s="230">
        <f>(SUM('1.  LRAMVA Summary'!I$54:I$80)+SUM('1.  LRAMVA Summary'!I$81:I$82)*(MONTH($E159)-1)/12)*$H159</f>
        <v>-6.7303937499999999E-3</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53.278338676258095</v>
      </c>
    </row>
    <row r="160" spans="2:23" s="9" customFormat="1">
      <c r="B160" s="66"/>
      <c r="E160" s="214">
        <v>44136</v>
      </c>
      <c r="F160" s="214" t="s">
        <v>187</v>
      </c>
      <c r="G160" s="215" t="s">
        <v>69</v>
      </c>
      <c r="H160" s="240">
        <f t="shared" ref="H160:H161" si="92">$C$54/12</f>
        <v>4.75E-4</v>
      </c>
      <c r="I160" s="230">
        <f>(SUM('1.  LRAMVA Summary'!D$54:D$80)+SUM('1.  LRAMVA Summary'!D$81:D$82)*(MONTH($E160)-1)/12)*$H160</f>
        <v>28.397422132539749</v>
      </c>
      <c r="J160" s="230">
        <f>(SUM('1.  LRAMVA Summary'!E$54:E$80)+SUM('1.  LRAMVA Summary'!E$81:E$82)*(MONTH($E160)-1)/12)*$H160</f>
        <v>15.458791647782244</v>
      </c>
      <c r="K160" s="230">
        <f>(SUM('1.  LRAMVA Summary'!F$54:F$80)+SUM('1.  LRAMVA Summary'!F$81:F$82)*(MONTH($E160)-1)/12)*$H160</f>
        <v>11.897544125119634</v>
      </c>
      <c r="L160" s="230">
        <f>(SUM('1.  LRAMVA Summary'!G$54:G$80)+SUM('1.  LRAMVA Summary'!G$81:G$82)*(MONTH($E160)-1)/12)*$H160</f>
        <v>-0.62987723333333334</v>
      </c>
      <c r="M160" s="230">
        <f>(SUM('1.  LRAMVA Summary'!H$54:H$80)+SUM('1.  LRAMVA Summary'!H$81:H$82)*(MONTH($E160)-1)/12)*$H160</f>
        <v>-1.3561857525000001</v>
      </c>
      <c r="N160" s="230">
        <f>(SUM('1.  LRAMVA Summary'!I$54:I$80)+SUM('1.  LRAMVA Summary'!I$81:I$82)*(MONTH($E160)-1)/12)*$H160</f>
        <v>-6.8484708333333335E-3</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53.76084644877497</v>
      </c>
    </row>
    <row r="161" spans="2:23" s="9" customFormat="1">
      <c r="B161" s="66"/>
      <c r="E161" s="214">
        <v>44166</v>
      </c>
      <c r="F161" s="214" t="s">
        <v>187</v>
      </c>
      <c r="G161" s="215" t="s">
        <v>69</v>
      </c>
      <c r="H161" s="240">
        <f t="shared" si="92"/>
        <v>4.75E-4</v>
      </c>
      <c r="I161" s="230">
        <f>(SUM('1.  LRAMVA Summary'!D$54:D$80)+SUM('1.  LRAMVA Summary'!D$81:D$82)*(MONTH($E161)-1)/12)*$H161</f>
        <v>28.397422132539749</v>
      </c>
      <c r="J161" s="230">
        <f>(SUM('1.  LRAMVA Summary'!E$54:E$80)+SUM('1.  LRAMVA Summary'!E$81:E$82)*(MONTH($E161)-1)/12)*$H161</f>
        <v>15.750621310917248</v>
      </c>
      <c r="K161" s="230">
        <f>(SUM('1.  LRAMVA Summary'!F$54:F$80)+SUM('1.  LRAMVA Summary'!F$81:F$82)*(MONTH($E161)-1)/12)*$H161</f>
        <v>12.123110564918164</v>
      </c>
      <c r="L161" s="230">
        <f>(SUM('1.  LRAMVA Summary'!G$54:G$80)+SUM('1.  LRAMVA Summary'!G$81:G$82)*(MONTH($E161)-1)/12)*$H161</f>
        <v>-0.64090456416666663</v>
      </c>
      <c r="M161" s="230">
        <f>(SUM('1.  LRAMVA Summary'!H$54:H$80)+SUM('1.  LRAMVA Summary'!H$81:H$82)*(MONTH($E161)-1)/12)*$H161</f>
        <v>-1.3799286749999999</v>
      </c>
      <c r="N161" s="230">
        <f>(SUM('1.  LRAMVA Summary'!I$54:I$80)+SUM('1.  LRAMVA Summary'!I$81:I$82)*(MONTH($E161)-1)/12)*$H161</f>
        <v>-6.9665479166666671E-3</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54.243354221291824</v>
      </c>
    </row>
    <row r="162" spans="2:23" s="9" customFormat="1" ht="15.75" thickBot="1">
      <c r="B162" s="66"/>
      <c r="E162" s="216" t="s">
        <v>470</v>
      </c>
      <c r="F162" s="216"/>
      <c r="G162" s="217"/>
      <c r="H162" s="218"/>
      <c r="I162" s="219">
        <f>SUM(I149:I161)</f>
        <v>3477.834632798008</v>
      </c>
      <c r="J162" s="219">
        <f>SUM(J149:J161)</f>
        <v>1327.6492151345089</v>
      </c>
      <c r="K162" s="219">
        <f t="shared" ref="K162:O162" si="93">SUM(K149:K161)</f>
        <v>1009.8526292847903</v>
      </c>
      <c r="L162" s="219">
        <f t="shared" si="93"/>
        <v>-56.14442029791666</v>
      </c>
      <c r="M162" s="219">
        <f t="shared" si="93"/>
        <v>-120.88446911437499</v>
      </c>
      <c r="N162" s="219">
        <f t="shared" si="93"/>
        <v>-0.61477765624999969</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5637.6928101487656</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722</v>
      </c>
      <c r="F164" s="225"/>
      <c r="G164" s="226"/>
      <c r="H164" s="227"/>
      <c r="I164" s="228">
        <f>I162+I163</f>
        <v>3477.834632798008</v>
      </c>
      <c r="J164" s="228">
        <f t="shared" ref="J164:U164" si="95">J162+J163</f>
        <v>1327.6492151345089</v>
      </c>
      <c r="K164" s="228">
        <f t="shared" si="95"/>
        <v>1009.8526292847903</v>
      </c>
      <c r="L164" s="228">
        <f t="shared" si="95"/>
        <v>-56.14442029791666</v>
      </c>
      <c r="M164" s="228">
        <f t="shared" si="95"/>
        <v>-120.88446911437499</v>
      </c>
      <c r="N164" s="228">
        <f t="shared" si="95"/>
        <v>-0.61477765624999969</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5637.6928101487656</v>
      </c>
    </row>
    <row r="165" spans="2:23">
      <c r="E165" s="214">
        <v>44197</v>
      </c>
      <c r="F165" s="214" t="s">
        <v>728</v>
      </c>
      <c r="G165" s="215" t="s">
        <v>65</v>
      </c>
      <c r="H165" s="240">
        <f>$C$55/12</f>
        <v>4.75E-4</v>
      </c>
      <c r="I165" s="230">
        <f>(SUM('1.  LRAMVA Summary'!D$54:D$80)+SUM('1.  LRAMVA Summary'!D$81:D$82)*(MONTH($E165)-1)/12)*$H165</f>
        <v>28.397422132539749</v>
      </c>
      <c r="J165" s="230">
        <f>(SUM('1.  LRAMVA Summary'!E$54:E$80)+SUM('1.  LRAMVA Summary'!E$81:E$82)*(MONTH($E165)-1)/12)*$H165</f>
        <v>12.540495016432191</v>
      </c>
      <c r="K165" s="230">
        <f>(SUM('1.  LRAMVA Summary'!F$54:F$80)+SUM('1.  LRAMVA Summary'!F$81:F$82)*(MONTH($E165)-1)/12)*$H165</f>
        <v>9.6418797271343397</v>
      </c>
      <c r="L165" s="230">
        <f>(SUM('1.  LRAMVA Summary'!G$54:G$80)+SUM('1.  LRAMVA Summary'!G$81:G$82)*(MONTH($E165)-1)/12)*$H165</f>
        <v>-0.51960392499999997</v>
      </c>
      <c r="M165" s="230">
        <f>(SUM('1.  LRAMVA Summary'!H$54:H$80)+SUM('1.  LRAMVA Summary'!H$81:H$82)*(MONTH($E165)-1)/12)*$H165</f>
        <v>-1.1187565275</v>
      </c>
      <c r="N165" s="230">
        <f>(SUM('1.  LRAMVA Summary'!I$54:I$80)+SUM('1.  LRAMVA Summary'!I$81:I$82)*(MONTH($E165)-1)/12)*$H165</f>
        <v>-5.6677000000000003E-3</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48.935768723606287</v>
      </c>
    </row>
    <row r="166" spans="2:23">
      <c r="E166" s="214">
        <v>44228</v>
      </c>
      <c r="F166" s="214" t="s">
        <v>728</v>
      </c>
      <c r="G166" s="215" t="s">
        <v>65</v>
      </c>
      <c r="H166" s="240">
        <f t="shared" ref="H166:H167" si="96">$C$55/12</f>
        <v>4.75E-4</v>
      </c>
      <c r="I166" s="230">
        <f>(SUM('1.  LRAMVA Summary'!D$54:D$80)+SUM('1.  LRAMVA Summary'!D$81:D$82)*(MONTH($E166)-1)/12)*$H166</f>
        <v>28.397422132539749</v>
      </c>
      <c r="J166" s="230">
        <f>(SUM('1.  LRAMVA Summary'!E$54:E$80)+SUM('1.  LRAMVA Summary'!E$81:E$82)*(MONTH($E166)-1)/12)*$H166</f>
        <v>12.832324679567195</v>
      </c>
      <c r="K166" s="230">
        <f>(SUM('1.  LRAMVA Summary'!F$54:F$80)+SUM('1.  LRAMVA Summary'!F$81:F$82)*(MONTH($E166)-1)/12)*$H166</f>
        <v>9.8674461669328686</v>
      </c>
      <c r="L166" s="230">
        <f>(SUM('1.  LRAMVA Summary'!G$54:G$80)+SUM('1.  LRAMVA Summary'!G$81:G$82)*(MONTH($E166)-1)/12)*$H166</f>
        <v>-0.53063125583333337</v>
      </c>
      <c r="M166" s="230">
        <f>(SUM('1.  LRAMVA Summary'!H$54:H$80)+SUM('1.  LRAMVA Summary'!H$81:H$82)*(MONTH($E166)-1)/12)*$H166</f>
        <v>-1.1424994499999999</v>
      </c>
      <c r="N166" s="230">
        <f>(SUM('1.  LRAMVA Summary'!I$54:I$80)+SUM('1.  LRAMVA Summary'!I$81:I$82)*(MONTH($E166)-1)/12)*$H166</f>
        <v>-5.785777083333333E-3</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7">SUM(I166:V166)</f>
        <v>49.418276496123148</v>
      </c>
    </row>
    <row r="167" spans="2:23">
      <c r="E167" s="214">
        <v>44256</v>
      </c>
      <c r="F167" s="214" t="s">
        <v>728</v>
      </c>
      <c r="G167" s="215" t="s">
        <v>65</v>
      </c>
      <c r="H167" s="240">
        <f t="shared" si="96"/>
        <v>4.75E-4</v>
      </c>
      <c r="I167" s="230">
        <f>(SUM('1.  LRAMVA Summary'!D$54:D$80)+SUM('1.  LRAMVA Summary'!D$81:D$82)*(MONTH($E167)-1)/12)*$H167</f>
        <v>28.397422132539749</v>
      </c>
      <c r="J167" s="230">
        <f>(SUM('1.  LRAMVA Summary'!E$54:E$80)+SUM('1.  LRAMVA Summary'!E$81:E$82)*(MONTH($E167)-1)/12)*$H167</f>
        <v>13.124154342702202</v>
      </c>
      <c r="K167" s="230">
        <f>(SUM('1.  LRAMVA Summary'!F$54:F$80)+SUM('1.  LRAMVA Summary'!F$81:F$82)*(MONTH($E167)-1)/12)*$H167</f>
        <v>10.093012606731399</v>
      </c>
      <c r="L167" s="230">
        <f>(SUM('1.  LRAMVA Summary'!G$54:G$80)+SUM('1.  LRAMVA Summary'!G$81:G$82)*(MONTH($E167)-1)/12)*$H167</f>
        <v>-0.54165858666666666</v>
      </c>
      <c r="M167" s="230">
        <f>(SUM('1.  LRAMVA Summary'!H$54:H$80)+SUM('1.  LRAMVA Summary'!H$81:H$82)*(MONTH($E167)-1)/12)*$H167</f>
        <v>-1.1662423725</v>
      </c>
      <c r="N167" s="230">
        <f>(SUM('1.  LRAMVA Summary'!I$54:I$80)+SUM('1.  LRAMVA Summary'!I$81:I$82)*(MONTH($E167)-1)/12)*$H167</f>
        <v>-5.9038541666666666E-3</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7"/>
        <v>49.900784268640017</v>
      </c>
    </row>
    <row r="168" spans="2:23">
      <c r="E168" s="214">
        <v>44287</v>
      </c>
      <c r="F168" s="214" t="s">
        <v>728</v>
      </c>
      <c r="G168" s="215" t="s">
        <v>66</v>
      </c>
      <c r="H168" s="240">
        <f>$C$56/12</f>
        <v>4.75E-4</v>
      </c>
      <c r="I168" s="230">
        <f>(SUM('1.  LRAMVA Summary'!D$54:D$80)+SUM('1.  LRAMVA Summary'!D$81:D$82)*(MONTH($E168)-1)/12)*$H168</f>
        <v>28.397422132539749</v>
      </c>
      <c r="J168" s="230">
        <f>(SUM('1.  LRAMVA Summary'!E$54:E$80)+SUM('1.  LRAMVA Summary'!E$81:E$82)*(MONTH($E168)-1)/12)*$H168</f>
        <v>13.415984005837206</v>
      </c>
      <c r="K168" s="230">
        <f>(SUM('1.  LRAMVA Summary'!F$54:F$80)+SUM('1.  LRAMVA Summary'!F$81:F$82)*(MONTH($E168)-1)/12)*$H168</f>
        <v>10.31857904652993</v>
      </c>
      <c r="L168" s="230">
        <f>(SUM('1.  LRAMVA Summary'!G$54:G$80)+SUM('1.  LRAMVA Summary'!G$81:G$82)*(MONTH($E168)-1)/12)*$H168</f>
        <v>-0.55268591750000007</v>
      </c>
      <c r="M168" s="230">
        <f>(SUM('1.  LRAMVA Summary'!H$54:H$80)+SUM('1.  LRAMVA Summary'!H$81:H$82)*(MONTH($E168)-1)/12)*$H168</f>
        <v>-1.1899852950000001</v>
      </c>
      <c r="N168" s="230">
        <f>(SUM('1.  LRAMVA Summary'!I$54:I$80)+SUM('1.  LRAMVA Summary'!I$81:I$82)*(MONTH($E168)-1)/12)*$H168</f>
        <v>-6.0219312500000002E-3</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7"/>
        <v>50.383292041156885</v>
      </c>
    </row>
    <row r="169" spans="2:23">
      <c r="E169" s="214">
        <v>44317</v>
      </c>
      <c r="F169" s="214" t="s">
        <v>728</v>
      </c>
      <c r="G169" s="215" t="s">
        <v>66</v>
      </c>
      <c r="H169" s="240">
        <f>$C$56/12</f>
        <v>4.75E-4</v>
      </c>
      <c r="I169" s="230">
        <f>(SUM('1.  LRAMVA Summary'!D$54:D$80)+SUM('1.  LRAMVA Summary'!D$81:D$82)*(MONTH($E169)-1)/12)*$H169</f>
        <v>28.397422132539749</v>
      </c>
      <c r="J169" s="230">
        <f>(SUM('1.  LRAMVA Summary'!E$54:E$80)+SUM('1.  LRAMVA Summary'!E$81:E$82)*(MONTH($E169)-1)/12)*$H169</f>
        <v>13.707813668972213</v>
      </c>
      <c r="K169" s="230">
        <f>(SUM('1.  LRAMVA Summary'!F$54:F$80)+SUM('1.  LRAMVA Summary'!F$81:F$82)*(MONTH($E169)-1)/12)*$H169</f>
        <v>10.544145486328459</v>
      </c>
      <c r="L169" s="230">
        <f>(SUM('1.  LRAMVA Summary'!G$54:G$80)+SUM('1.  LRAMVA Summary'!G$81:G$82)*(MONTH($E169)-1)/12)*$H169</f>
        <v>-0.56371324833333336</v>
      </c>
      <c r="M169" s="230">
        <f>(SUM('1.  LRAMVA Summary'!H$54:H$80)+SUM('1.  LRAMVA Summary'!H$81:H$82)*(MONTH($E169)-1)/12)*$H169</f>
        <v>-1.2137282174999999</v>
      </c>
      <c r="N169" s="230">
        <f>(SUM('1.  LRAMVA Summary'!I$54:I$80)+SUM('1.  LRAMVA Summary'!I$81:I$82)*(MONTH($E169)-1)/12)*$H169</f>
        <v>-6.1400083333333338E-3</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7"/>
        <v>50.865799813673753</v>
      </c>
    </row>
    <row r="170" spans="2:23">
      <c r="E170" s="214">
        <v>44348</v>
      </c>
      <c r="F170" s="214" t="s">
        <v>728</v>
      </c>
      <c r="G170" s="215" t="s">
        <v>66</v>
      </c>
      <c r="H170" s="240">
        <f>$C$56/12</f>
        <v>4.75E-4</v>
      </c>
      <c r="I170" s="230">
        <f>(SUM('1.  LRAMVA Summary'!D$54:D$80)+SUM('1.  LRAMVA Summary'!D$81:D$82)*(MONTH($E170)-1)/12)*$H170</f>
        <v>28.397422132539749</v>
      </c>
      <c r="J170" s="230">
        <f>(SUM('1.  LRAMVA Summary'!E$54:E$80)+SUM('1.  LRAMVA Summary'!E$81:E$82)*(MONTH($E170)-1)/12)*$H170</f>
        <v>13.999643332107217</v>
      </c>
      <c r="K170" s="230">
        <f>(SUM('1.  LRAMVA Summary'!F$54:F$80)+SUM('1.  LRAMVA Summary'!F$81:F$82)*(MONTH($E170)-1)/12)*$H170</f>
        <v>10.769711926126988</v>
      </c>
      <c r="L170" s="230">
        <f>(SUM('1.  LRAMVA Summary'!G$54:G$80)+SUM('1.  LRAMVA Summary'!G$81:G$82)*(MONTH($E170)-1)/12)*$H170</f>
        <v>-0.57474057916666665</v>
      </c>
      <c r="M170" s="230">
        <f>(SUM('1.  LRAMVA Summary'!H$54:H$80)+SUM('1.  LRAMVA Summary'!H$81:H$82)*(MONTH($E170)-1)/12)*$H170</f>
        <v>-1.2374711399999998</v>
      </c>
      <c r="N170" s="230">
        <f>(SUM('1.  LRAMVA Summary'!I$54:I$80)+SUM('1.  LRAMVA Summary'!I$81:I$82)*(MONTH($E170)-1)/12)*$H170</f>
        <v>-6.2580854166666665E-3</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7"/>
        <v>51.348307586190622</v>
      </c>
    </row>
    <row r="171" spans="2:23">
      <c r="E171" s="214">
        <v>44378</v>
      </c>
      <c r="F171" s="214" t="s">
        <v>728</v>
      </c>
      <c r="G171" s="215" t="s">
        <v>68</v>
      </c>
      <c r="H171" s="240">
        <f>$C$57/12</f>
        <v>4.75E-4</v>
      </c>
      <c r="I171" s="230">
        <f>(SUM('1.  LRAMVA Summary'!D$54:D$80)+SUM('1.  LRAMVA Summary'!D$81:D$82)*(MONTH($E171)-1)/12)*$H171</f>
        <v>28.397422132539749</v>
      </c>
      <c r="J171" s="230">
        <f>(SUM('1.  LRAMVA Summary'!E$54:E$80)+SUM('1.  LRAMVA Summary'!E$81:E$82)*(MONTH($E171)-1)/12)*$H171</f>
        <v>14.291472995242222</v>
      </c>
      <c r="K171" s="230">
        <f>(SUM('1.  LRAMVA Summary'!F$54:F$80)+SUM('1.  LRAMVA Summary'!F$81:F$82)*(MONTH($E171)-1)/12)*$H171</f>
        <v>10.995278365925516</v>
      </c>
      <c r="L171" s="230">
        <f>(SUM('1.  LRAMVA Summary'!G$54:G$80)+SUM('1.  LRAMVA Summary'!G$81:G$82)*(MONTH($E171)-1)/12)*$H171</f>
        <v>-0.58576791000000006</v>
      </c>
      <c r="M171" s="230">
        <f>(SUM('1.  LRAMVA Summary'!H$54:H$80)+SUM('1.  LRAMVA Summary'!H$81:H$82)*(MONTH($E171)-1)/12)*$H171</f>
        <v>-1.2612140624999999</v>
      </c>
      <c r="N171" s="230">
        <f>(SUM('1.  LRAMVA Summary'!I$54:I$80)+SUM('1.  LRAMVA Summary'!I$81:I$82)*(MONTH($E171)-1)/12)*$H171</f>
        <v>-6.3761625000000001E-3</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7"/>
        <v>51.830815358707483</v>
      </c>
    </row>
    <row r="172" spans="2:23">
      <c r="E172" s="214">
        <v>44409</v>
      </c>
      <c r="F172" s="214" t="s">
        <v>728</v>
      </c>
      <c r="G172" s="215" t="s">
        <v>68</v>
      </c>
      <c r="H172" s="240">
        <f t="shared" ref="H172:H173" si="98">$C$57/12</f>
        <v>4.75E-4</v>
      </c>
      <c r="I172" s="230">
        <f>(SUM('1.  LRAMVA Summary'!D$54:D$80)+SUM('1.  LRAMVA Summary'!D$81:D$82)*(MONTH($E172)-1)/12)*$H172</f>
        <v>28.397422132539749</v>
      </c>
      <c r="J172" s="230">
        <f>(SUM('1.  LRAMVA Summary'!E$54:E$80)+SUM('1.  LRAMVA Summary'!E$81:E$82)*(MONTH($E172)-1)/12)*$H172</f>
        <v>14.583302658377228</v>
      </c>
      <c r="K172" s="230">
        <f>(SUM('1.  LRAMVA Summary'!F$54:F$80)+SUM('1.  LRAMVA Summary'!F$81:F$82)*(MONTH($E172)-1)/12)*$H172</f>
        <v>11.220844805724047</v>
      </c>
      <c r="L172" s="230">
        <f>(SUM('1.  LRAMVA Summary'!G$54:G$80)+SUM('1.  LRAMVA Summary'!G$81:G$82)*(MONTH($E172)-1)/12)*$H172</f>
        <v>-0.59679524083333335</v>
      </c>
      <c r="M172" s="230">
        <f>(SUM('1.  LRAMVA Summary'!H$54:H$80)+SUM('1.  LRAMVA Summary'!H$81:H$82)*(MONTH($E172)-1)/12)*$H172</f>
        <v>-1.284956985</v>
      </c>
      <c r="N172" s="230">
        <f>(SUM('1.  LRAMVA Summary'!I$54:I$80)+SUM('1.  LRAMVA Summary'!I$81:I$82)*(MONTH($E172)-1)/12)*$H172</f>
        <v>-6.4942395833333336E-3</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7"/>
        <v>52.313323131224365</v>
      </c>
    </row>
    <row r="173" spans="2:23">
      <c r="E173" s="214">
        <v>44440</v>
      </c>
      <c r="F173" s="214" t="s">
        <v>728</v>
      </c>
      <c r="G173" s="215" t="s">
        <v>68</v>
      </c>
      <c r="H173" s="240">
        <f t="shared" si="98"/>
        <v>4.75E-4</v>
      </c>
      <c r="I173" s="230">
        <f>(SUM('1.  LRAMVA Summary'!D$54:D$80)+SUM('1.  LRAMVA Summary'!D$81:D$82)*(MONTH($E173)-1)/12)*$H173</f>
        <v>28.397422132539749</v>
      </c>
      <c r="J173" s="230">
        <f>(SUM('1.  LRAMVA Summary'!E$54:E$80)+SUM('1.  LRAMVA Summary'!E$81:E$82)*(MONTH($E173)-1)/12)*$H173</f>
        <v>14.875132321512233</v>
      </c>
      <c r="K173" s="230">
        <f>(SUM('1.  LRAMVA Summary'!F$54:F$80)+SUM('1.  LRAMVA Summary'!F$81:F$82)*(MONTH($E173)-1)/12)*$H173</f>
        <v>11.446411245522576</v>
      </c>
      <c r="L173" s="230">
        <f>(SUM('1.  LRAMVA Summary'!G$54:G$80)+SUM('1.  LRAMVA Summary'!G$81:G$82)*(MONTH($E173)-1)/12)*$H173</f>
        <v>-0.60782257166666664</v>
      </c>
      <c r="M173" s="230">
        <f>(SUM('1.  LRAMVA Summary'!H$54:H$80)+SUM('1.  LRAMVA Summary'!H$81:H$82)*(MONTH($E173)-1)/12)*$H173</f>
        <v>-1.3086999074999999</v>
      </c>
      <c r="N173" s="230">
        <f>(SUM('1.  LRAMVA Summary'!I$54:I$80)+SUM('1.  LRAMVA Summary'!I$81:I$82)*(MONTH($E173)-1)/12)*$H173</f>
        <v>-6.6123166666666672E-3</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7"/>
        <v>52.795830903741226</v>
      </c>
    </row>
    <row r="174" spans="2:23">
      <c r="E174" s="214">
        <v>44470</v>
      </c>
      <c r="F174" s="214" t="s">
        <v>728</v>
      </c>
      <c r="G174" s="215" t="s">
        <v>69</v>
      </c>
      <c r="H174" s="240">
        <f>$C$58/12</f>
        <v>4.75E-4</v>
      </c>
      <c r="I174" s="230">
        <f>(SUM('1.  LRAMVA Summary'!D$54:D$80)+SUM('1.  LRAMVA Summary'!D$81:D$82)*(MONTH($E174)-1)/12)*$H174</f>
        <v>28.397422132539749</v>
      </c>
      <c r="J174" s="230">
        <f>(SUM('1.  LRAMVA Summary'!E$54:E$80)+SUM('1.  LRAMVA Summary'!E$81:E$82)*(MONTH($E174)-1)/12)*$H174</f>
        <v>15.166961984647239</v>
      </c>
      <c r="K174" s="230">
        <f>(SUM('1.  LRAMVA Summary'!F$54:F$80)+SUM('1.  LRAMVA Summary'!F$81:F$82)*(MONTH($E174)-1)/12)*$H174</f>
        <v>11.671977685321105</v>
      </c>
      <c r="L174" s="230">
        <f>(SUM('1.  LRAMVA Summary'!G$54:G$80)+SUM('1.  LRAMVA Summary'!G$81:G$82)*(MONTH($E174)-1)/12)*$H174</f>
        <v>-0.61884990249999994</v>
      </c>
      <c r="M174" s="230">
        <f>(SUM('1.  LRAMVA Summary'!H$54:H$80)+SUM('1.  LRAMVA Summary'!H$81:H$82)*(MONTH($E174)-1)/12)*$H174</f>
        <v>-1.3324428299999997</v>
      </c>
      <c r="N174" s="230">
        <f>(SUM('1.  LRAMVA Summary'!I$54:I$80)+SUM('1.  LRAMVA Summary'!I$81:I$82)*(MONTH($E174)-1)/12)*$H174</f>
        <v>-6.7303937499999999E-3</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7"/>
        <v>53.278338676258095</v>
      </c>
    </row>
    <row r="175" spans="2:23">
      <c r="E175" s="214">
        <v>44501</v>
      </c>
      <c r="F175" s="214" t="s">
        <v>728</v>
      </c>
      <c r="G175" s="215" t="s">
        <v>69</v>
      </c>
      <c r="H175" s="240">
        <f t="shared" ref="H175:H176" si="99">$C$58/12</f>
        <v>4.75E-4</v>
      </c>
      <c r="I175" s="230">
        <f>(SUM('1.  LRAMVA Summary'!D$54:D$80)+SUM('1.  LRAMVA Summary'!D$81:D$82)*(MONTH($E175)-1)/12)*$H175</f>
        <v>28.397422132539749</v>
      </c>
      <c r="J175" s="230">
        <f>(SUM('1.  LRAMVA Summary'!E$54:E$80)+SUM('1.  LRAMVA Summary'!E$81:E$82)*(MONTH($E175)-1)/12)*$H175</f>
        <v>15.458791647782244</v>
      </c>
      <c r="K175" s="230">
        <f>(SUM('1.  LRAMVA Summary'!F$54:F$80)+SUM('1.  LRAMVA Summary'!F$81:F$82)*(MONTH($E175)-1)/12)*$H175</f>
        <v>11.897544125119634</v>
      </c>
      <c r="L175" s="230">
        <f>(SUM('1.  LRAMVA Summary'!G$54:G$80)+SUM('1.  LRAMVA Summary'!G$81:G$82)*(MONTH($E175)-1)/12)*$H175</f>
        <v>-0.62987723333333334</v>
      </c>
      <c r="M175" s="230">
        <f>(SUM('1.  LRAMVA Summary'!H$54:H$80)+SUM('1.  LRAMVA Summary'!H$81:H$82)*(MONTH($E175)-1)/12)*$H175</f>
        <v>-1.3561857525000001</v>
      </c>
      <c r="N175" s="230">
        <f>(SUM('1.  LRAMVA Summary'!I$54:I$80)+SUM('1.  LRAMVA Summary'!I$81:I$82)*(MONTH($E175)-1)/12)*$H175</f>
        <v>-6.8484708333333335E-3</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7"/>
        <v>53.76084644877497</v>
      </c>
    </row>
    <row r="176" spans="2:23">
      <c r="E176" s="214">
        <v>44531</v>
      </c>
      <c r="F176" s="214" t="s">
        <v>728</v>
      </c>
      <c r="G176" s="215" t="s">
        <v>69</v>
      </c>
      <c r="H176" s="240">
        <f t="shared" si="99"/>
        <v>4.75E-4</v>
      </c>
      <c r="I176" s="230">
        <f>(SUM('1.  LRAMVA Summary'!D$54:D$80)+SUM('1.  LRAMVA Summary'!D$81:D$82)*(MONTH($E176)-1)/12)*$H176</f>
        <v>28.397422132539749</v>
      </c>
      <c r="J176" s="230">
        <f>(SUM('1.  LRAMVA Summary'!E$54:E$80)+SUM('1.  LRAMVA Summary'!E$81:E$82)*(MONTH($E176)-1)/12)*$H176</f>
        <v>15.750621310917248</v>
      </c>
      <c r="K176" s="230">
        <f>(SUM('1.  LRAMVA Summary'!F$54:F$80)+SUM('1.  LRAMVA Summary'!F$81:F$82)*(MONTH($E176)-1)/12)*$H176</f>
        <v>12.123110564918164</v>
      </c>
      <c r="L176" s="230">
        <f>(SUM('1.  LRAMVA Summary'!G$54:G$80)+SUM('1.  LRAMVA Summary'!G$81:G$82)*(MONTH($E176)-1)/12)*$H176</f>
        <v>-0.64090456416666663</v>
      </c>
      <c r="M176" s="230">
        <f>(SUM('1.  LRAMVA Summary'!H$54:H$80)+SUM('1.  LRAMVA Summary'!H$81:H$82)*(MONTH($E176)-1)/12)*$H176</f>
        <v>-1.3799286749999999</v>
      </c>
      <c r="N176" s="230">
        <f>(SUM('1.  LRAMVA Summary'!I$54:I$80)+SUM('1.  LRAMVA Summary'!I$81:I$82)*(MONTH($E176)-1)/12)*$H176</f>
        <v>-6.9665479166666671E-3</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54.243354221291824</v>
      </c>
    </row>
    <row r="177" spans="5:23" ht="15.75" thickBot="1">
      <c r="E177" s="216" t="s">
        <v>723</v>
      </c>
      <c r="F177" s="216"/>
      <c r="G177" s="217"/>
      <c r="H177" s="218"/>
      <c r="I177" s="219">
        <f>SUM(I164:I176)</f>
        <v>3818.6036983884851</v>
      </c>
      <c r="J177" s="219">
        <f>SUM(J164:J176)</f>
        <v>1497.3959130986057</v>
      </c>
      <c r="K177" s="219">
        <f t="shared" ref="K177:V177" si="100">SUM(K164:K176)</f>
        <v>1140.4425710371052</v>
      </c>
      <c r="L177" s="219">
        <f t="shared" si="100"/>
        <v>-63.107471232916659</v>
      </c>
      <c r="M177" s="219">
        <f t="shared" si="100"/>
        <v>-135.876580329375</v>
      </c>
      <c r="N177" s="219">
        <f t="shared" si="100"/>
        <v>-0.6905831437499993</v>
      </c>
      <c r="O177" s="219">
        <f t="shared" si="100"/>
        <v>0</v>
      </c>
      <c r="P177" s="219">
        <f t="shared" si="100"/>
        <v>0</v>
      </c>
      <c r="Q177" s="219">
        <f t="shared" si="100"/>
        <v>0</v>
      </c>
      <c r="R177" s="219">
        <f t="shared" si="100"/>
        <v>0</v>
      </c>
      <c r="S177" s="219">
        <f t="shared" si="100"/>
        <v>0</v>
      </c>
      <c r="T177" s="219">
        <f t="shared" si="100"/>
        <v>0</v>
      </c>
      <c r="U177" s="219">
        <f t="shared" si="100"/>
        <v>0</v>
      </c>
      <c r="V177" s="219">
        <f t="shared" si="100"/>
        <v>0</v>
      </c>
      <c r="W177" s="219">
        <f>SUM(W164:W176)</f>
        <v>6256.7675478181545</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724</v>
      </c>
      <c r="F179" s="225"/>
      <c r="G179" s="226"/>
      <c r="H179" s="227"/>
      <c r="I179" s="228">
        <f>I177+I178</f>
        <v>3818.6036983884851</v>
      </c>
      <c r="J179" s="228">
        <f t="shared" ref="J179:U179" si="101">J177+J178</f>
        <v>1497.3959130986057</v>
      </c>
      <c r="K179" s="228">
        <f t="shared" si="101"/>
        <v>1140.4425710371052</v>
      </c>
      <c r="L179" s="228">
        <f t="shared" si="101"/>
        <v>-63.107471232916659</v>
      </c>
      <c r="M179" s="228">
        <f t="shared" si="101"/>
        <v>-135.876580329375</v>
      </c>
      <c r="N179" s="228">
        <f t="shared" si="101"/>
        <v>-0.6905831437499993</v>
      </c>
      <c r="O179" s="228">
        <f t="shared" si="101"/>
        <v>0</v>
      </c>
      <c r="P179" s="228">
        <f t="shared" si="101"/>
        <v>0</v>
      </c>
      <c r="Q179" s="228">
        <f t="shared" si="101"/>
        <v>0</v>
      </c>
      <c r="R179" s="228">
        <f t="shared" si="101"/>
        <v>0</v>
      </c>
      <c r="S179" s="228">
        <f t="shared" si="101"/>
        <v>0</v>
      </c>
      <c r="T179" s="228">
        <f t="shared" si="101"/>
        <v>0</v>
      </c>
      <c r="U179" s="228">
        <f t="shared" si="101"/>
        <v>0</v>
      </c>
      <c r="V179" s="228">
        <f>V177+V178</f>
        <v>0</v>
      </c>
      <c r="W179" s="228">
        <f>W177+W178</f>
        <v>6256.7675478181545</v>
      </c>
    </row>
    <row r="180" spans="5:23">
      <c r="E180" s="214">
        <v>44562</v>
      </c>
      <c r="F180" s="214" t="s">
        <v>729</v>
      </c>
      <c r="G180" s="215" t="s">
        <v>65</v>
      </c>
      <c r="H180" s="240">
        <f>$C$59/12</f>
        <v>4.75E-4</v>
      </c>
      <c r="I180" s="230">
        <f>(SUM('1.  LRAMVA Summary'!D$54:D$80)+SUM('1.  LRAMVA Summary'!D$81:D$82)*(MONTH($E180)-1)/12)*$H180</f>
        <v>28.397422132539749</v>
      </c>
      <c r="J180" s="230">
        <f>(SUM('1.  LRAMVA Summary'!E$54:E$80)+SUM('1.  LRAMVA Summary'!E$81:E$82)*(MONTH($E180)-1)/12)*$H180</f>
        <v>12.540495016432191</v>
      </c>
      <c r="K180" s="230">
        <f>(SUM('1.  LRAMVA Summary'!F$54:F$80)+SUM('1.  LRAMVA Summary'!F$81:F$82)*(MONTH($E180)-1)/12)*$H180</f>
        <v>9.6418797271343397</v>
      </c>
      <c r="L180" s="230">
        <f>(SUM('1.  LRAMVA Summary'!G$54:G$80)+SUM('1.  LRAMVA Summary'!G$81:G$82)*(MONTH($E180)-1)/12)*$H180</f>
        <v>-0.51960392499999997</v>
      </c>
      <c r="M180" s="230">
        <f>(SUM('1.  LRAMVA Summary'!H$54:H$80)+SUM('1.  LRAMVA Summary'!H$81:H$82)*(MONTH($E180)-1)/12)*$H180</f>
        <v>-1.1187565275</v>
      </c>
      <c r="N180" s="230">
        <f>(SUM('1.  LRAMVA Summary'!I$54:I$80)+SUM('1.  LRAMVA Summary'!I$81:I$82)*(MONTH($E180)-1)/12)*$H180</f>
        <v>-5.6677000000000003E-3</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48.935768723606287</v>
      </c>
    </row>
    <row r="181" spans="5:23">
      <c r="E181" s="214">
        <v>44593</v>
      </c>
      <c r="F181" s="214" t="s">
        <v>729</v>
      </c>
      <c r="G181" s="215" t="s">
        <v>65</v>
      </c>
      <c r="H181" s="240">
        <f t="shared" ref="H181:H182" si="102">$C$59/12</f>
        <v>4.75E-4</v>
      </c>
      <c r="I181" s="230">
        <f>(SUM('1.  LRAMVA Summary'!D$54:D$80)+SUM('1.  LRAMVA Summary'!D$81:D$82)*(MONTH($E181)-1)/12)*$H181</f>
        <v>28.397422132539749</v>
      </c>
      <c r="J181" s="230">
        <f>(SUM('1.  LRAMVA Summary'!E$54:E$80)+SUM('1.  LRAMVA Summary'!E$81:E$82)*(MONTH($E181)-1)/12)*$H181</f>
        <v>12.832324679567195</v>
      </c>
      <c r="K181" s="230">
        <f>(SUM('1.  LRAMVA Summary'!F$54:F$80)+SUM('1.  LRAMVA Summary'!F$81:F$82)*(MONTH($E181)-1)/12)*$H181</f>
        <v>9.8674461669328686</v>
      </c>
      <c r="L181" s="230">
        <f>(SUM('1.  LRAMVA Summary'!G$54:G$80)+SUM('1.  LRAMVA Summary'!G$81:G$82)*(MONTH($E181)-1)/12)*$H181</f>
        <v>-0.53063125583333337</v>
      </c>
      <c r="M181" s="230">
        <f>(SUM('1.  LRAMVA Summary'!H$54:H$80)+SUM('1.  LRAMVA Summary'!H$81:H$82)*(MONTH($E181)-1)/12)*$H181</f>
        <v>-1.1424994499999999</v>
      </c>
      <c r="N181" s="230">
        <f>(SUM('1.  LRAMVA Summary'!I$54:I$80)+SUM('1.  LRAMVA Summary'!I$81:I$82)*(MONTH($E181)-1)/12)*$H181</f>
        <v>-5.785777083333333E-3</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03">SUM(I181:V181)</f>
        <v>49.418276496123148</v>
      </c>
    </row>
    <row r="182" spans="5:23">
      <c r="E182" s="214">
        <v>44621</v>
      </c>
      <c r="F182" s="214" t="s">
        <v>729</v>
      </c>
      <c r="G182" s="215" t="s">
        <v>65</v>
      </c>
      <c r="H182" s="240">
        <f t="shared" si="102"/>
        <v>4.75E-4</v>
      </c>
      <c r="I182" s="230">
        <f>(SUM('1.  LRAMVA Summary'!D$54:D$80)+SUM('1.  LRAMVA Summary'!D$81:D$82)*(MONTH($E182)-1)/12)*$H182</f>
        <v>28.397422132539749</v>
      </c>
      <c r="J182" s="230">
        <f>(SUM('1.  LRAMVA Summary'!E$54:E$80)+SUM('1.  LRAMVA Summary'!E$81:E$82)*(MONTH($E182)-1)/12)*$H182</f>
        <v>13.124154342702202</v>
      </c>
      <c r="K182" s="230">
        <f>(SUM('1.  LRAMVA Summary'!F$54:F$80)+SUM('1.  LRAMVA Summary'!F$81:F$82)*(MONTH($E182)-1)/12)*$H182</f>
        <v>10.093012606731399</v>
      </c>
      <c r="L182" s="230">
        <f>(SUM('1.  LRAMVA Summary'!G$54:G$80)+SUM('1.  LRAMVA Summary'!G$81:G$82)*(MONTH($E182)-1)/12)*$H182</f>
        <v>-0.54165858666666666</v>
      </c>
      <c r="M182" s="230">
        <f>(SUM('1.  LRAMVA Summary'!H$54:H$80)+SUM('1.  LRAMVA Summary'!H$81:H$82)*(MONTH($E182)-1)/12)*$H182</f>
        <v>-1.1662423725</v>
      </c>
      <c r="N182" s="230">
        <f>(SUM('1.  LRAMVA Summary'!I$54:I$80)+SUM('1.  LRAMVA Summary'!I$81:I$82)*(MONTH($E182)-1)/12)*$H182</f>
        <v>-5.9038541666666666E-3</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3"/>
        <v>49.900784268640017</v>
      </c>
    </row>
    <row r="183" spans="5:23">
      <c r="E183" s="214">
        <v>44652</v>
      </c>
      <c r="F183" s="214" t="s">
        <v>729</v>
      </c>
      <c r="G183" s="215" t="s">
        <v>66</v>
      </c>
      <c r="H183" s="240">
        <f>$C$60/12</f>
        <v>4.75E-4</v>
      </c>
      <c r="I183" s="230">
        <f>(SUM('1.  LRAMVA Summary'!D$54:D$80)+SUM('1.  LRAMVA Summary'!D$81:D$82)*(MONTH($E183)-1)/12)*$H183</f>
        <v>28.397422132539749</v>
      </c>
      <c r="J183" s="230">
        <f>(SUM('1.  LRAMVA Summary'!E$54:E$80)+SUM('1.  LRAMVA Summary'!E$81:E$82)*(MONTH($E183)-1)/12)*$H183</f>
        <v>13.415984005837206</v>
      </c>
      <c r="K183" s="230">
        <f>(SUM('1.  LRAMVA Summary'!F$54:F$80)+SUM('1.  LRAMVA Summary'!F$81:F$82)*(MONTH($E183)-1)/12)*$H183</f>
        <v>10.31857904652993</v>
      </c>
      <c r="L183" s="230">
        <f>(SUM('1.  LRAMVA Summary'!G$54:G$80)+SUM('1.  LRAMVA Summary'!G$81:G$82)*(MONTH($E183)-1)/12)*$H183</f>
        <v>-0.55268591750000007</v>
      </c>
      <c r="M183" s="230">
        <f>(SUM('1.  LRAMVA Summary'!H$54:H$80)+SUM('1.  LRAMVA Summary'!H$81:H$82)*(MONTH($E183)-1)/12)*$H183</f>
        <v>-1.1899852950000001</v>
      </c>
      <c r="N183" s="230">
        <f>(SUM('1.  LRAMVA Summary'!I$54:I$80)+SUM('1.  LRAMVA Summary'!I$81:I$82)*(MONTH($E183)-1)/12)*$H183</f>
        <v>-6.0219312500000002E-3</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3"/>
        <v>50.383292041156885</v>
      </c>
    </row>
    <row r="184" spans="5:23">
      <c r="E184" s="214">
        <v>44682</v>
      </c>
      <c r="F184" s="214" t="s">
        <v>729</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3"/>
        <v>0</v>
      </c>
    </row>
    <row r="185" spans="5:23">
      <c r="E185" s="214">
        <v>44713</v>
      </c>
      <c r="F185" s="214" t="s">
        <v>729</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3"/>
        <v>0</v>
      </c>
    </row>
    <row r="186" spans="5:23">
      <c r="E186" s="214">
        <v>44743</v>
      </c>
      <c r="F186" s="214" t="s">
        <v>729</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3"/>
        <v>0</v>
      </c>
    </row>
    <row r="187" spans="5:23">
      <c r="E187" s="214">
        <v>44774</v>
      </c>
      <c r="F187" s="214" t="s">
        <v>729</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3"/>
        <v>0</v>
      </c>
    </row>
    <row r="188" spans="5:23">
      <c r="E188" s="214">
        <v>44805</v>
      </c>
      <c r="F188" s="214" t="s">
        <v>729</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3"/>
        <v>0</v>
      </c>
    </row>
    <row r="189" spans="5:23">
      <c r="E189" s="214">
        <v>44835</v>
      </c>
      <c r="F189" s="214" t="s">
        <v>729</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3"/>
        <v>0</v>
      </c>
    </row>
    <row r="190" spans="5:23">
      <c r="E190" s="214">
        <v>44866</v>
      </c>
      <c r="F190" s="214" t="s">
        <v>729</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3"/>
        <v>0</v>
      </c>
    </row>
    <row r="191" spans="5:23">
      <c r="E191" s="214">
        <v>44896</v>
      </c>
      <c r="F191" s="214" t="s">
        <v>729</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725</v>
      </c>
      <c r="F192" s="216"/>
      <c r="G192" s="217"/>
      <c r="H192" s="218"/>
      <c r="I192" s="219">
        <f>SUM(I179:I191)</f>
        <v>3932.1933869186441</v>
      </c>
      <c r="J192" s="219">
        <f>SUM(J179:J191)</f>
        <v>1549.3088711431444</v>
      </c>
      <c r="K192" s="219">
        <f t="shared" ref="K192:V192" si="104">SUM(K179:K191)</f>
        <v>1180.363488584434</v>
      </c>
      <c r="L192" s="219">
        <f t="shared" si="104"/>
        <v>-65.252050917916662</v>
      </c>
      <c r="M192" s="219">
        <f t="shared" si="104"/>
        <v>-140.49406397437502</v>
      </c>
      <c r="N192" s="219">
        <f t="shared" si="104"/>
        <v>-0.71396240624999929</v>
      </c>
      <c r="O192" s="219">
        <f t="shared" si="104"/>
        <v>0</v>
      </c>
      <c r="P192" s="219">
        <f t="shared" si="104"/>
        <v>0</v>
      </c>
      <c r="Q192" s="219">
        <f t="shared" si="104"/>
        <v>0</v>
      </c>
      <c r="R192" s="219">
        <f t="shared" si="104"/>
        <v>0</v>
      </c>
      <c r="S192" s="219">
        <f t="shared" si="104"/>
        <v>0</v>
      </c>
      <c r="T192" s="219">
        <f t="shared" si="104"/>
        <v>0</v>
      </c>
      <c r="U192" s="219">
        <f t="shared" si="104"/>
        <v>0</v>
      </c>
      <c r="V192" s="219">
        <f t="shared" si="104"/>
        <v>0</v>
      </c>
      <c r="W192" s="219">
        <f>SUM(W179:W191)</f>
        <v>6455.4056693476805</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726</v>
      </c>
      <c r="F194" s="225"/>
      <c r="G194" s="226"/>
      <c r="H194" s="227"/>
      <c r="I194" s="228">
        <f>I192+I193</f>
        <v>3932.1933869186441</v>
      </c>
      <c r="J194" s="228">
        <f t="shared" ref="J194:U194" si="105">J192+J193</f>
        <v>1549.3088711431444</v>
      </c>
      <c r="K194" s="228">
        <f t="shared" si="105"/>
        <v>1180.363488584434</v>
      </c>
      <c r="L194" s="228">
        <f t="shared" si="105"/>
        <v>-65.252050917916662</v>
      </c>
      <c r="M194" s="228">
        <f t="shared" si="105"/>
        <v>-140.49406397437502</v>
      </c>
      <c r="N194" s="228">
        <f t="shared" si="105"/>
        <v>-0.71396240624999929</v>
      </c>
      <c r="O194" s="228">
        <f t="shared" si="105"/>
        <v>0</v>
      </c>
      <c r="P194" s="228">
        <f t="shared" si="105"/>
        <v>0</v>
      </c>
      <c r="Q194" s="228">
        <f t="shared" si="105"/>
        <v>0</v>
      </c>
      <c r="R194" s="228">
        <f t="shared" si="105"/>
        <v>0</v>
      </c>
      <c r="S194" s="228">
        <f t="shared" si="105"/>
        <v>0</v>
      </c>
      <c r="T194" s="228">
        <f t="shared" si="105"/>
        <v>0</v>
      </c>
      <c r="U194" s="228">
        <f t="shared" si="105"/>
        <v>0</v>
      </c>
      <c r="V194" s="228">
        <f>V192+V193</f>
        <v>0</v>
      </c>
      <c r="W194" s="228">
        <f>W192+W193</f>
        <v>6455.4056693476805</v>
      </c>
    </row>
    <row r="195" spans="5:23">
      <c r="E195" s="214">
        <v>44927</v>
      </c>
      <c r="F195" s="214" t="s">
        <v>730</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730</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6">SUM(I196:V196)</f>
        <v>0</v>
      </c>
    </row>
    <row r="197" spans="5:23">
      <c r="E197" s="214">
        <v>44986</v>
      </c>
      <c r="F197" s="214" t="s">
        <v>730</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6"/>
        <v>0</v>
      </c>
    </row>
    <row r="198" spans="5:23">
      <c r="E198" s="214">
        <v>45017</v>
      </c>
      <c r="F198" s="214" t="s">
        <v>730</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6"/>
        <v>0</v>
      </c>
    </row>
    <row r="199" spans="5:23">
      <c r="E199" s="214">
        <v>45047</v>
      </c>
      <c r="F199" s="214" t="s">
        <v>730</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6"/>
        <v>0</v>
      </c>
    </row>
    <row r="200" spans="5:23">
      <c r="E200" s="214">
        <v>45078</v>
      </c>
      <c r="F200" s="214" t="s">
        <v>730</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6"/>
        <v>0</v>
      </c>
    </row>
    <row r="201" spans="5:23">
      <c r="E201" s="214">
        <v>45108</v>
      </c>
      <c r="F201" s="214" t="s">
        <v>730</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6"/>
        <v>0</v>
      </c>
    </row>
    <row r="202" spans="5:23">
      <c r="E202" s="214">
        <v>45139</v>
      </c>
      <c r="F202" s="214" t="s">
        <v>730</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6"/>
        <v>0</v>
      </c>
    </row>
    <row r="203" spans="5:23">
      <c r="E203" s="214">
        <v>45170</v>
      </c>
      <c r="F203" s="214" t="s">
        <v>730</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6"/>
        <v>0</v>
      </c>
    </row>
    <row r="204" spans="5:23">
      <c r="E204" s="214">
        <v>45200</v>
      </c>
      <c r="F204" s="214" t="s">
        <v>730</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6"/>
        <v>0</v>
      </c>
    </row>
    <row r="205" spans="5:23">
      <c r="E205" s="214">
        <v>45231</v>
      </c>
      <c r="F205" s="214" t="s">
        <v>730</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6"/>
        <v>0</v>
      </c>
    </row>
    <row r="206" spans="5:23">
      <c r="E206" s="214">
        <v>45261</v>
      </c>
      <c r="F206" s="214" t="s">
        <v>730</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727</v>
      </c>
      <c r="F207" s="216"/>
      <c r="G207" s="217"/>
      <c r="H207" s="218"/>
      <c r="I207" s="219">
        <f>SUM(I194:I206)</f>
        <v>3932.1933869186441</v>
      </c>
      <c r="J207" s="219">
        <f>SUM(J194:J206)</f>
        <v>1549.3088711431444</v>
      </c>
      <c r="K207" s="219">
        <f t="shared" ref="K207:V207" si="107">SUM(K194:K206)</f>
        <v>1180.363488584434</v>
      </c>
      <c r="L207" s="219">
        <f t="shared" si="107"/>
        <v>-65.252050917916662</v>
      </c>
      <c r="M207" s="219">
        <f t="shared" si="107"/>
        <v>-140.49406397437502</v>
      </c>
      <c r="N207" s="219">
        <f t="shared" si="107"/>
        <v>-0.71396240624999929</v>
      </c>
      <c r="O207" s="219">
        <f t="shared" si="107"/>
        <v>0</v>
      </c>
      <c r="P207" s="219">
        <f t="shared" si="107"/>
        <v>0</v>
      </c>
      <c r="Q207" s="219">
        <f t="shared" si="107"/>
        <v>0</v>
      </c>
      <c r="R207" s="219">
        <f t="shared" si="107"/>
        <v>0</v>
      </c>
      <c r="S207" s="219">
        <f t="shared" si="107"/>
        <v>0</v>
      </c>
      <c r="T207" s="219">
        <f t="shared" si="107"/>
        <v>0</v>
      </c>
      <c r="U207" s="219">
        <f t="shared" si="107"/>
        <v>0</v>
      </c>
      <c r="V207" s="219">
        <f t="shared" si="107"/>
        <v>0</v>
      </c>
      <c r="W207" s="219">
        <f>SUM(W194:W206)</f>
        <v>6455.4056693476805</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745</v>
      </c>
      <c r="F209" s="225"/>
      <c r="G209" s="226"/>
      <c r="H209" s="227"/>
      <c r="I209" s="228">
        <f>I207+I208</f>
        <v>3932.1933869186441</v>
      </c>
      <c r="J209" s="228">
        <f t="shared" ref="J209:U209" si="108">J207+J208</f>
        <v>1549.3088711431444</v>
      </c>
      <c r="K209" s="228">
        <f t="shared" si="108"/>
        <v>1180.363488584434</v>
      </c>
      <c r="L209" s="228">
        <f t="shared" si="108"/>
        <v>-65.252050917916662</v>
      </c>
      <c r="M209" s="228">
        <f t="shared" si="108"/>
        <v>-140.49406397437502</v>
      </c>
      <c r="N209" s="228">
        <f t="shared" si="108"/>
        <v>-0.71396240624999929</v>
      </c>
      <c r="O209" s="228">
        <f t="shared" si="108"/>
        <v>0</v>
      </c>
      <c r="P209" s="228">
        <f t="shared" si="108"/>
        <v>0</v>
      </c>
      <c r="Q209" s="228">
        <f t="shared" si="108"/>
        <v>0</v>
      </c>
      <c r="R209" s="228">
        <f t="shared" si="108"/>
        <v>0</v>
      </c>
      <c r="S209" s="228">
        <f t="shared" si="108"/>
        <v>0</v>
      </c>
      <c r="T209" s="228">
        <f t="shared" si="108"/>
        <v>0</v>
      </c>
      <c r="U209" s="228">
        <f t="shared" si="108"/>
        <v>0</v>
      </c>
      <c r="V209" s="228">
        <f>V207+V208</f>
        <v>0</v>
      </c>
      <c r="W209" s="228">
        <f>W207+W208</f>
        <v>6455.4056693476805</v>
      </c>
    </row>
    <row r="210" spans="5:23">
      <c r="E210" s="214">
        <v>45292</v>
      </c>
      <c r="F210" s="214" t="s">
        <v>749</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749</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9">SUM(I211:V211)</f>
        <v>0</v>
      </c>
    </row>
    <row r="212" spans="5:23">
      <c r="E212" s="214">
        <v>45352</v>
      </c>
      <c r="F212" s="214" t="s">
        <v>749</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9"/>
        <v>0</v>
      </c>
    </row>
    <row r="213" spans="5:23">
      <c r="E213" s="214">
        <v>45383</v>
      </c>
      <c r="F213" s="214" t="s">
        <v>749</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9"/>
        <v>0</v>
      </c>
    </row>
    <row r="214" spans="5:23">
      <c r="E214" s="214">
        <v>45413</v>
      </c>
      <c r="F214" s="214" t="s">
        <v>749</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9"/>
        <v>0</v>
      </c>
    </row>
    <row r="215" spans="5:23">
      <c r="E215" s="214">
        <v>45444</v>
      </c>
      <c r="F215" s="214" t="s">
        <v>749</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9"/>
        <v>0</v>
      </c>
    </row>
    <row r="216" spans="5:23">
      <c r="E216" s="214">
        <v>45474</v>
      </c>
      <c r="F216" s="214" t="s">
        <v>749</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9"/>
        <v>0</v>
      </c>
    </row>
    <row r="217" spans="5:23">
      <c r="E217" s="214">
        <v>45505</v>
      </c>
      <c r="F217" s="214" t="s">
        <v>749</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9"/>
        <v>0</v>
      </c>
    </row>
    <row r="218" spans="5:23">
      <c r="E218" s="214">
        <v>45536</v>
      </c>
      <c r="F218" s="214" t="s">
        <v>749</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9"/>
        <v>0</v>
      </c>
    </row>
    <row r="219" spans="5:23">
      <c r="E219" s="214">
        <v>45566</v>
      </c>
      <c r="F219" s="214" t="s">
        <v>749</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9"/>
        <v>0</v>
      </c>
    </row>
    <row r="220" spans="5:23">
      <c r="E220" s="214">
        <v>45597</v>
      </c>
      <c r="F220" s="214" t="s">
        <v>749</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9"/>
        <v>0</v>
      </c>
    </row>
    <row r="221" spans="5:23">
      <c r="E221" s="214">
        <v>45627</v>
      </c>
      <c r="F221" s="214" t="s">
        <v>749</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747</v>
      </c>
      <c r="F222" s="216"/>
      <c r="G222" s="217"/>
      <c r="H222" s="218"/>
      <c r="I222" s="219">
        <f>SUM(I209:I221)</f>
        <v>3932.1933869186441</v>
      </c>
      <c r="J222" s="219">
        <f>SUM(J209:J221)</f>
        <v>1549.3088711431444</v>
      </c>
      <c r="K222" s="219">
        <f t="shared" ref="K222:V222" si="110">SUM(K209:K221)</f>
        <v>1180.363488584434</v>
      </c>
      <c r="L222" s="219">
        <f t="shared" si="110"/>
        <v>-65.252050917916662</v>
      </c>
      <c r="M222" s="219">
        <f t="shared" si="110"/>
        <v>-140.49406397437502</v>
      </c>
      <c r="N222" s="219">
        <f t="shared" si="110"/>
        <v>-0.71396240624999929</v>
      </c>
      <c r="O222" s="219">
        <f t="shared" si="110"/>
        <v>0</v>
      </c>
      <c r="P222" s="219">
        <f t="shared" si="110"/>
        <v>0</v>
      </c>
      <c r="Q222" s="219">
        <f t="shared" si="110"/>
        <v>0</v>
      </c>
      <c r="R222" s="219">
        <f t="shared" si="110"/>
        <v>0</v>
      </c>
      <c r="S222" s="219">
        <f t="shared" si="110"/>
        <v>0</v>
      </c>
      <c r="T222" s="219">
        <f t="shared" si="110"/>
        <v>0</v>
      </c>
      <c r="U222" s="219">
        <f t="shared" si="110"/>
        <v>0</v>
      </c>
      <c r="V222" s="219">
        <f t="shared" si="110"/>
        <v>0</v>
      </c>
      <c r="W222" s="219">
        <f>SUM(W209:W221)</f>
        <v>6455.4056693476805</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746</v>
      </c>
      <c r="F224" s="225"/>
      <c r="G224" s="226"/>
      <c r="H224" s="227"/>
      <c r="I224" s="228">
        <f>I222+I223</f>
        <v>3932.1933869186441</v>
      </c>
      <c r="J224" s="228">
        <f t="shared" ref="J224:U224" si="111">J222+J223</f>
        <v>1549.3088711431444</v>
      </c>
      <c r="K224" s="228">
        <f t="shared" si="111"/>
        <v>1180.363488584434</v>
      </c>
      <c r="L224" s="228">
        <f t="shared" si="111"/>
        <v>-65.252050917916662</v>
      </c>
      <c r="M224" s="228">
        <f t="shared" si="111"/>
        <v>-140.49406397437502</v>
      </c>
      <c r="N224" s="228">
        <f t="shared" si="111"/>
        <v>-0.71396240624999929</v>
      </c>
      <c r="O224" s="228">
        <f t="shared" si="111"/>
        <v>0</v>
      </c>
      <c r="P224" s="228">
        <f t="shared" si="111"/>
        <v>0</v>
      </c>
      <c r="Q224" s="228">
        <f t="shared" si="111"/>
        <v>0</v>
      </c>
      <c r="R224" s="228">
        <f t="shared" si="111"/>
        <v>0</v>
      </c>
      <c r="S224" s="228">
        <f t="shared" si="111"/>
        <v>0</v>
      </c>
      <c r="T224" s="228">
        <f t="shared" si="111"/>
        <v>0</v>
      </c>
      <c r="U224" s="228">
        <f t="shared" si="111"/>
        <v>0</v>
      </c>
      <c r="V224" s="228">
        <f>V222+V223</f>
        <v>0</v>
      </c>
      <c r="W224" s="228">
        <f>W222+W223</f>
        <v>6455.4056693476805</v>
      </c>
    </row>
    <row r="225" spans="5:23">
      <c r="E225" s="214">
        <v>45658</v>
      </c>
      <c r="F225" s="214" t="s">
        <v>750</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750</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12">SUM(I226:V226)</f>
        <v>0</v>
      </c>
    </row>
    <row r="227" spans="5:23">
      <c r="E227" s="214">
        <v>45717</v>
      </c>
      <c r="F227" s="214" t="s">
        <v>750</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12"/>
        <v>0</v>
      </c>
    </row>
    <row r="228" spans="5:23">
      <c r="E228" s="214">
        <v>45748</v>
      </c>
      <c r="F228" s="214" t="s">
        <v>750</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12"/>
        <v>0</v>
      </c>
    </row>
    <row r="229" spans="5:23">
      <c r="E229" s="214">
        <v>45778</v>
      </c>
      <c r="F229" s="214" t="s">
        <v>750</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12"/>
        <v>0</v>
      </c>
    </row>
    <row r="230" spans="5:23">
      <c r="E230" s="214">
        <v>45809</v>
      </c>
      <c r="F230" s="214" t="s">
        <v>750</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12"/>
        <v>0</v>
      </c>
    </row>
    <row r="231" spans="5:23">
      <c r="E231" s="214">
        <v>45839</v>
      </c>
      <c r="F231" s="214" t="s">
        <v>750</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12"/>
        <v>0</v>
      </c>
    </row>
    <row r="232" spans="5:23">
      <c r="E232" s="214">
        <v>45870</v>
      </c>
      <c r="F232" s="214" t="s">
        <v>750</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12"/>
        <v>0</v>
      </c>
    </row>
    <row r="233" spans="5:23">
      <c r="E233" s="214">
        <v>45901</v>
      </c>
      <c r="F233" s="214" t="s">
        <v>750</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12"/>
        <v>0</v>
      </c>
    </row>
    <row r="234" spans="5:23">
      <c r="E234" s="214">
        <v>45931</v>
      </c>
      <c r="F234" s="214" t="s">
        <v>750</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12"/>
        <v>0</v>
      </c>
    </row>
    <row r="235" spans="5:23">
      <c r="E235" s="214">
        <v>45962</v>
      </c>
      <c r="F235" s="214" t="s">
        <v>750</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12"/>
        <v>0</v>
      </c>
    </row>
    <row r="236" spans="5:23">
      <c r="E236" s="214">
        <v>45992</v>
      </c>
      <c r="F236" s="214" t="s">
        <v>750</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748</v>
      </c>
      <c r="F237" s="216"/>
      <c r="G237" s="217"/>
      <c r="H237" s="218"/>
      <c r="I237" s="219">
        <f>SUM(I224:I236)</f>
        <v>3932.1933869186441</v>
      </c>
      <c r="J237" s="219">
        <f>SUM(J224:J236)</f>
        <v>1549.3088711431444</v>
      </c>
      <c r="K237" s="219">
        <f t="shared" ref="K237:U237" si="113">SUM(K224:K236)</f>
        <v>1180.363488584434</v>
      </c>
      <c r="L237" s="219">
        <f t="shared" si="113"/>
        <v>-65.252050917916662</v>
      </c>
      <c r="M237" s="219">
        <f>SUM(M224:M236)</f>
        <v>-140.49406397437502</v>
      </c>
      <c r="N237" s="219">
        <f t="shared" si="113"/>
        <v>-0.71396240624999929</v>
      </c>
      <c r="O237" s="219">
        <f t="shared" si="113"/>
        <v>0</v>
      </c>
      <c r="P237" s="219">
        <f t="shared" si="113"/>
        <v>0</v>
      </c>
      <c r="Q237" s="219">
        <f t="shared" si="113"/>
        <v>0</v>
      </c>
      <c r="R237" s="219">
        <f t="shared" si="113"/>
        <v>0</v>
      </c>
      <c r="S237" s="219">
        <f t="shared" si="113"/>
        <v>0</v>
      </c>
      <c r="T237" s="219">
        <f t="shared" si="113"/>
        <v>0</v>
      </c>
      <c r="U237" s="219">
        <f t="shared" si="113"/>
        <v>0</v>
      </c>
      <c r="V237" s="219">
        <f>SUM(V224:V236)</f>
        <v>0</v>
      </c>
      <c r="W237" s="219">
        <f>SUM(W224:W236)</f>
        <v>6455.4056693476805</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58"/>
  <sheetViews>
    <sheetView topLeftCell="D127" zoomScale="90" zoomScaleNormal="90" workbookViewId="0">
      <selection activeCell="S145" sqref="S145"/>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5"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609</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603</v>
      </c>
      <c r="C17" s="90"/>
      <c r="D17" s="611" t="s">
        <v>581</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616</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615</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617</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627</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586</v>
      </c>
      <c r="H23" s="10"/>
      <c r="I23" s="10"/>
      <c r="J23" s="10"/>
    </row>
    <row r="24" spans="2:73" s="670" customFormat="1" ht="21" customHeight="1">
      <c r="B24" s="702" t="s">
        <v>590</v>
      </c>
      <c r="C24" s="970" t="s">
        <v>591</v>
      </c>
      <c r="D24" s="970"/>
      <c r="E24" s="970"/>
      <c r="F24" s="970"/>
      <c r="G24" s="970"/>
      <c r="H24" s="678" t="s">
        <v>588</v>
      </c>
      <c r="I24" s="678" t="s">
        <v>587</v>
      </c>
      <c r="J24" s="678" t="s">
        <v>589</v>
      </c>
      <c r="K24" s="669"/>
      <c r="L24" s="670" t="s">
        <v>591</v>
      </c>
      <c r="AQ24" s="670" t="s">
        <v>591</v>
      </c>
      <c r="BU24" s="669"/>
    </row>
    <row r="25" spans="2:73" s="250" customFormat="1" ht="49.5" customHeight="1">
      <c r="B25" s="245" t="s">
        <v>473</v>
      </c>
      <c r="C25" s="245" t="s">
        <v>211</v>
      </c>
      <c r="D25" s="628" t="s">
        <v>474</v>
      </c>
      <c r="E25" s="245" t="s">
        <v>208</v>
      </c>
      <c r="F25" s="245" t="s">
        <v>475</v>
      </c>
      <c r="G25" s="245" t="s">
        <v>476</v>
      </c>
      <c r="H25" s="628" t="s">
        <v>477</v>
      </c>
      <c r="I25" s="636" t="s">
        <v>579</v>
      </c>
      <c r="J25" s="643" t="s">
        <v>580</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t="s">
        <v>753</v>
      </c>
      <c r="C27" s="692" t="s">
        <v>754</v>
      </c>
      <c r="D27" s="692" t="s">
        <v>2</v>
      </c>
      <c r="E27" s="692" t="s">
        <v>755</v>
      </c>
      <c r="F27" s="692" t="s">
        <v>29</v>
      </c>
      <c r="G27" s="692" t="s">
        <v>756</v>
      </c>
      <c r="H27" s="692">
        <v>2011</v>
      </c>
      <c r="I27" s="644" t="s">
        <v>567</v>
      </c>
      <c r="J27" s="644" t="s">
        <v>585</v>
      </c>
      <c r="K27" s="633"/>
      <c r="L27" s="696">
        <v>1.6930215590679421</v>
      </c>
      <c r="M27" s="697">
        <v>1.6930215590679421</v>
      </c>
      <c r="N27" s="697">
        <v>1.6930215590679421</v>
      </c>
      <c r="O27" s="697">
        <v>0.22101631332092125</v>
      </c>
      <c r="P27" s="697">
        <v>0</v>
      </c>
      <c r="Q27" s="697">
        <v>0</v>
      </c>
      <c r="R27" s="697">
        <v>0</v>
      </c>
      <c r="S27" s="697">
        <v>0</v>
      </c>
      <c r="T27" s="697">
        <v>0</v>
      </c>
      <c r="U27" s="697">
        <v>0</v>
      </c>
      <c r="V27" s="697">
        <v>0</v>
      </c>
      <c r="W27" s="697">
        <v>0</v>
      </c>
      <c r="X27" s="697">
        <v>0</v>
      </c>
      <c r="Y27" s="697">
        <v>0</v>
      </c>
      <c r="Z27" s="697">
        <v>0</v>
      </c>
      <c r="AA27" s="697">
        <v>0</v>
      </c>
      <c r="AB27" s="697">
        <v>0</v>
      </c>
      <c r="AC27" s="697">
        <v>0</v>
      </c>
      <c r="AD27" s="697">
        <v>0</v>
      </c>
      <c r="AE27" s="697">
        <v>0</v>
      </c>
      <c r="AF27" s="697">
        <v>0</v>
      </c>
      <c r="AG27" s="697">
        <v>0</v>
      </c>
      <c r="AH27" s="697">
        <v>0</v>
      </c>
      <c r="AI27" s="697">
        <v>0</v>
      </c>
      <c r="AJ27" s="697">
        <v>0</v>
      </c>
      <c r="AK27" s="697">
        <v>0</v>
      </c>
      <c r="AL27" s="697">
        <v>0</v>
      </c>
      <c r="AM27" s="697">
        <v>0</v>
      </c>
      <c r="AN27" s="697">
        <v>0</v>
      </c>
      <c r="AO27" s="698">
        <v>0</v>
      </c>
      <c r="AP27" s="633"/>
      <c r="AQ27" s="696">
        <v>1710.4329376290316</v>
      </c>
      <c r="AR27" s="697">
        <v>1710.4329376290316</v>
      </c>
      <c r="AS27" s="697">
        <v>1710.4329376290316</v>
      </c>
      <c r="AT27" s="697">
        <v>394.08573988527803</v>
      </c>
      <c r="AU27" s="697">
        <v>0</v>
      </c>
      <c r="AV27" s="697">
        <v>0</v>
      </c>
      <c r="AW27" s="697">
        <v>0</v>
      </c>
      <c r="AX27" s="697">
        <v>0</v>
      </c>
      <c r="AY27" s="697">
        <v>0</v>
      </c>
      <c r="AZ27" s="697">
        <v>0</v>
      </c>
      <c r="BA27" s="697">
        <v>0</v>
      </c>
      <c r="BB27" s="697">
        <v>0</v>
      </c>
      <c r="BC27" s="697">
        <v>0</v>
      </c>
      <c r="BD27" s="697">
        <v>0</v>
      </c>
      <c r="BE27" s="697">
        <v>0</v>
      </c>
      <c r="BF27" s="697">
        <v>0</v>
      </c>
      <c r="BG27" s="697">
        <v>0</v>
      </c>
      <c r="BH27" s="697">
        <v>0</v>
      </c>
      <c r="BI27" s="697">
        <v>0</v>
      </c>
      <c r="BJ27" s="697">
        <v>0</v>
      </c>
      <c r="BK27" s="697">
        <v>0</v>
      </c>
      <c r="BL27" s="697">
        <v>0</v>
      </c>
      <c r="BM27" s="697">
        <v>0</v>
      </c>
      <c r="BN27" s="697">
        <v>0</v>
      </c>
      <c r="BO27" s="697">
        <v>0</v>
      </c>
      <c r="BP27" s="697">
        <v>0</v>
      </c>
      <c r="BQ27" s="697">
        <v>0</v>
      </c>
      <c r="BR27" s="697">
        <v>0</v>
      </c>
      <c r="BS27" s="697">
        <v>0</v>
      </c>
      <c r="BT27" s="698">
        <v>0</v>
      </c>
      <c r="BU27" s="16"/>
    </row>
    <row r="28" spans="2:73" s="17" customFormat="1" ht="15.75">
      <c r="B28" s="692" t="s">
        <v>753</v>
      </c>
      <c r="C28" s="692" t="s">
        <v>754</v>
      </c>
      <c r="D28" s="692" t="s">
        <v>1</v>
      </c>
      <c r="E28" s="692" t="s">
        <v>755</v>
      </c>
      <c r="F28" s="692" t="s">
        <v>29</v>
      </c>
      <c r="G28" s="692" t="s">
        <v>756</v>
      </c>
      <c r="H28" s="692">
        <v>2011</v>
      </c>
      <c r="I28" s="644" t="s">
        <v>567</v>
      </c>
      <c r="J28" s="644" t="s">
        <v>585</v>
      </c>
      <c r="K28" s="633"/>
      <c r="L28" s="696">
        <v>2.0939419130996479</v>
      </c>
      <c r="M28" s="697">
        <v>2.0939419130996479</v>
      </c>
      <c r="N28" s="697">
        <v>2.0939419130996479</v>
      </c>
      <c r="O28" s="697">
        <v>2.0934298660949455</v>
      </c>
      <c r="P28" s="697">
        <v>1.6486893613544786</v>
      </c>
      <c r="Q28" s="697">
        <v>0</v>
      </c>
      <c r="R28" s="697">
        <v>0</v>
      </c>
      <c r="S28" s="697">
        <v>0</v>
      </c>
      <c r="T28" s="697">
        <v>0</v>
      </c>
      <c r="U28" s="697">
        <v>0</v>
      </c>
      <c r="V28" s="697">
        <v>0</v>
      </c>
      <c r="W28" s="697">
        <v>0</v>
      </c>
      <c r="X28" s="697">
        <v>0</v>
      </c>
      <c r="Y28" s="697">
        <v>0</v>
      </c>
      <c r="Z28" s="697">
        <v>0</v>
      </c>
      <c r="AA28" s="697">
        <v>0</v>
      </c>
      <c r="AB28" s="697">
        <v>0</v>
      </c>
      <c r="AC28" s="697">
        <v>0</v>
      </c>
      <c r="AD28" s="697">
        <v>0</v>
      </c>
      <c r="AE28" s="697">
        <v>0</v>
      </c>
      <c r="AF28" s="697">
        <v>0</v>
      </c>
      <c r="AG28" s="697">
        <v>0</v>
      </c>
      <c r="AH28" s="697">
        <v>0</v>
      </c>
      <c r="AI28" s="697">
        <v>0</v>
      </c>
      <c r="AJ28" s="697">
        <v>0</v>
      </c>
      <c r="AK28" s="697">
        <v>0</v>
      </c>
      <c r="AL28" s="697">
        <v>0</v>
      </c>
      <c r="AM28" s="697">
        <v>0</v>
      </c>
      <c r="AN28" s="697">
        <v>0</v>
      </c>
      <c r="AO28" s="698">
        <v>0</v>
      </c>
      <c r="AP28" s="633"/>
      <c r="AQ28" s="696">
        <v>15811.68341080782</v>
      </c>
      <c r="AR28" s="697">
        <v>15811.68341080782</v>
      </c>
      <c r="AS28" s="697">
        <v>15811.68341080782</v>
      </c>
      <c r="AT28" s="697">
        <v>15811.225510510454</v>
      </c>
      <c r="AU28" s="697">
        <v>12539.495211684254</v>
      </c>
      <c r="AV28" s="697">
        <v>0</v>
      </c>
      <c r="AW28" s="697">
        <v>0</v>
      </c>
      <c r="AX28" s="697">
        <v>0</v>
      </c>
      <c r="AY28" s="697">
        <v>0</v>
      </c>
      <c r="AZ28" s="697">
        <v>0</v>
      </c>
      <c r="BA28" s="697">
        <v>0</v>
      </c>
      <c r="BB28" s="697">
        <v>0</v>
      </c>
      <c r="BC28" s="697">
        <v>0</v>
      </c>
      <c r="BD28" s="697">
        <v>0</v>
      </c>
      <c r="BE28" s="697">
        <v>0</v>
      </c>
      <c r="BF28" s="697">
        <v>0</v>
      </c>
      <c r="BG28" s="697">
        <v>0</v>
      </c>
      <c r="BH28" s="697">
        <v>0</v>
      </c>
      <c r="BI28" s="697">
        <v>0</v>
      </c>
      <c r="BJ28" s="697">
        <v>0</v>
      </c>
      <c r="BK28" s="697">
        <v>0</v>
      </c>
      <c r="BL28" s="697">
        <v>0</v>
      </c>
      <c r="BM28" s="697">
        <v>0</v>
      </c>
      <c r="BN28" s="697">
        <v>0</v>
      </c>
      <c r="BO28" s="697">
        <v>0</v>
      </c>
      <c r="BP28" s="697">
        <v>0</v>
      </c>
      <c r="BQ28" s="697">
        <v>0</v>
      </c>
      <c r="BR28" s="697">
        <v>0</v>
      </c>
      <c r="BS28" s="697">
        <v>0</v>
      </c>
      <c r="BT28" s="698">
        <v>0</v>
      </c>
      <c r="BU28" s="16"/>
    </row>
    <row r="29" spans="2:73" s="17" customFormat="1" ht="16.5" customHeight="1">
      <c r="B29" s="692" t="s">
        <v>753</v>
      </c>
      <c r="C29" s="692" t="s">
        <v>754</v>
      </c>
      <c r="D29" s="692" t="s">
        <v>5</v>
      </c>
      <c r="E29" s="692" t="s">
        <v>755</v>
      </c>
      <c r="F29" s="692" t="s">
        <v>29</v>
      </c>
      <c r="G29" s="692" t="s">
        <v>756</v>
      </c>
      <c r="H29" s="692">
        <v>2011</v>
      </c>
      <c r="I29" s="644" t="s">
        <v>567</v>
      </c>
      <c r="J29" s="644" t="s">
        <v>585</v>
      </c>
      <c r="K29" s="633"/>
      <c r="L29" s="696">
        <v>3.8161815692467811</v>
      </c>
      <c r="M29" s="697">
        <v>3.8161815692467811</v>
      </c>
      <c r="N29" s="697">
        <v>3.8161815692467811</v>
      </c>
      <c r="O29" s="697">
        <v>3.8161815692467811</v>
      </c>
      <c r="P29" s="697">
        <v>3.5503669592937084</v>
      </c>
      <c r="Q29" s="697">
        <v>3.2599756948146386</v>
      </c>
      <c r="R29" s="697">
        <v>2.6369380688753981</v>
      </c>
      <c r="S29" s="697">
        <v>2.6197693237377204</v>
      </c>
      <c r="T29" s="697">
        <v>3.175975198169863</v>
      </c>
      <c r="U29" s="697">
        <v>1.5065755554418407</v>
      </c>
      <c r="V29" s="697">
        <v>0.21424940871065257</v>
      </c>
      <c r="W29" s="697">
        <v>0.21416029132159747</v>
      </c>
      <c r="X29" s="697">
        <v>0.21416029132159747</v>
      </c>
      <c r="Y29" s="697">
        <v>0.19877869570117412</v>
      </c>
      <c r="Z29" s="697">
        <v>0.19877869570117412</v>
      </c>
      <c r="AA29" s="697">
        <v>0.16777658793571626</v>
      </c>
      <c r="AB29" s="697">
        <v>0</v>
      </c>
      <c r="AC29" s="697">
        <v>0</v>
      </c>
      <c r="AD29" s="697">
        <v>0</v>
      </c>
      <c r="AE29" s="697">
        <v>0</v>
      </c>
      <c r="AF29" s="697">
        <v>0</v>
      </c>
      <c r="AG29" s="697">
        <v>0</v>
      </c>
      <c r="AH29" s="697">
        <v>0</v>
      </c>
      <c r="AI29" s="697">
        <v>0</v>
      </c>
      <c r="AJ29" s="697">
        <v>0</v>
      </c>
      <c r="AK29" s="697">
        <v>0</v>
      </c>
      <c r="AL29" s="697">
        <v>0</v>
      </c>
      <c r="AM29" s="697">
        <v>0</v>
      </c>
      <c r="AN29" s="697">
        <v>0</v>
      </c>
      <c r="AO29" s="698">
        <v>0</v>
      </c>
      <c r="AP29" s="633"/>
      <c r="AQ29" s="696">
        <v>66696.031184661275</v>
      </c>
      <c r="AR29" s="697">
        <v>66696.031184661275</v>
      </c>
      <c r="AS29" s="697">
        <v>66696.031184661275</v>
      </c>
      <c r="AT29" s="697">
        <v>66696.031184661275</v>
      </c>
      <c r="AU29" s="697">
        <v>60955.260685981142</v>
      </c>
      <c r="AV29" s="697">
        <v>54683.710734343149</v>
      </c>
      <c r="AW29" s="697">
        <v>41228.031894150219</v>
      </c>
      <c r="AX29" s="697">
        <v>41077.633686744164</v>
      </c>
      <c r="AY29" s="697">
        <v>53089.954137062276</v>
      </c>
      <c r="AZ29" s="697">
        <v>17036.103593737775</v>
      </c>
      <c r="BA29" s="697">
        <v>6134.1497474128846</v>
      </c>
      <c r="BB29" s="697">
        <v>5399.7205144927311</v>
      </c>
      <c r="BC29" s="697">
        <v>5399.7205144927311</v>
      </c>
      <c r="BD29" s="697">
        <v>3987.9203973231438</v>
      </c>
      <c r="BE29" s="697">
        <v>3987.9203973231438</v>
      </c>
      <c r="BF29" s="697">
        <v>3623.4535286100781</v>
      </c>
      <c r="BG29" s="697">
        <v>0</v>
      </c>
      <c r="BH29" s="697">
        <v>0</v>
      </c>
      <c r="BI29" s="697">
        <v>0</v>
      </c>
      <c r="BJ29" s="697">
        <v>0</v>
      </c>
      <c r="BK29" s="697">
        <v>0</v>
      </c>
      <c r="BL29" s="697">
        <v>0</v>
      </c>
      <c r="BM29" s="697">
        <v>0</v>
      </c>
      <c r="BN29" s="697">
        <v>0</v>
      </c>
      <c r="BO29" s="697">
        <v>0</v>
      </c>
      <c r="BP29" s="697">
        <v>0</v>
      </c>
      <c r="BQ29" s="697">
        <v>0</v>
      </c>
      <c r="BR29" s="697">
        <v>0</v>
      </c>
      <c r="BS29" s="697">
        <v>0</v>
      </c>
      <c r="BT29" s="698">
        <v>0</v>
      </c>
      <c r="BU29" s="16"/>
    </row>
    <row r="30" spans="2:73" s="17" customFormat="1" ht="15.75">
      <c r="B30" s="692" t="s">
        <v>753</v>
      </c>
      <c r="C30" s="692" t="s">
        <v>754</v>
      </c>
      <c r="D30" s="692" t="s">
        <v>4</v>
      </c>
      <c r="E30" s="692" t="s">
        <v>755</v>
      </c>
      <c r="F30" s="692" t="s">
        <v>29</v>
      </c>
      <c r="G30" s="692" t="s">
        <v>756</v>
      </c>
      <c r="H30" s="692">
        <v>2011</v>
      </c>
      <c r="I30" s="644" t="s">
        <v>567</v>
      </c>
      <c r="J30" s="644" t="s">
        <v>585</v>
      </c>
      <c r="K30" s="633"/>
      <c r="L30" s="696">
        <v>2.6818592490267044</v>
      </c>
      <c r="M30" s="697">
        <v>2.6818592490267044</v>
      </c>
      <c r="N30" s="697">
        <v>2.6818592490267044</v>
      </c>
      <c r="O30" s="697">
        <v>2.6818592490267044</v>
      </c>
      <c r="P30" s="697">
        <v>2.5188558291949397</v>
      </c>
      <c r="Q30" s="697">
        <v>2.3407814592131122</v>
      </c>
      <c r="R30" s="697">
        <v>1.972850640119558</v>
      </c>
      <c r="S30" s="697">
        <v>1.9525206657184344</v>
      </c>
      <c r="T30" s="697">
        <v>2.2935984555320275</v>
      </c>
      <c r="U30" s="697">
        <v>1.2698855344151874</v>
      </c>
      <c r="V30" s="697">
        <v>0.1752862990611723</v>
      </c>
      <c r="W30" s="697">
        <v>0.1751909108381294</v>
      </c>
      <c r="X30" s="697">
        <v>0.1751909108381294</v>
      </c>
      <c r="Y30" s="697">
        <v>0.17232267876448845</v>
      </c>
      <c r="Z30" s="697">
        <v>0.17232267876448845</v>
      </c>
      <c r="AA30" s="697">
        <v>0.14405128943106904</v>
      </c>
      <c r="AB30" s="697">
        <v>0</v>
      </c>
      <c r="AC30" s="697">
        <v>0</v>
      </c>
      <c r="AD30" s="697">
        <v>0</v>
      </c>
      <c r="AE30" s="697">
        <v>0</v>
      </c>
      <c r="AF30" s="697">
        <v>0</v>
      </c>
      <c r="AG30" s="697">
        <v>0</v>
      </c>
      <c r="AH30" s="697">
        <v>0</v>
      </c>
      <c r="AI30" s="697">
        <v>0</v>
      </c>
      <c r="AJ30" s="697">
        <v>0</v>
      </c>
      <c r="AK30" s="697">
        <v>0</v>
      </c>
      <c r="AL30" s="697">
        <v>0</v>
      </c>
      <c r="AM30" s="697">
        <v>0</v>
      </c>
      <c r="AN30" s="697">
        <v>0</v>
      </c>
      <c r="AO30" s="698">
        <v>0</v>
      </c>
      <c r="AP30" s="633"/>
      <c r="AQ30" s="696">
        <v>43695.492703405071</v>
      </c>
      <c r="AR30" s="697">
        <v>43695.492703405071</v>
      </c>
      <c r="AS30" s="697">
        <v>43695.492703405071</v>
      </c>
      <c r="AT30" s="697">
        <v>43695.492703405071</v>
      </c>
      <c r="AU30" s="697">
        <v>40175.124790146408</v>
      </c>
      <c r="AV30" s="697">
        <v>36329.271133181486</v>
      </c>
      <c r="AW30" s="697">
        <v>28383.107481076786</v>
      </c>
      <c r="AX30" s="697">
        <v>28205.016905322944</v>
      </c>
      <c r="AY30" s="697">
        <v>35571.238475546546</v>
      </c>
      <c r="AZ30" s="697">
        <v>13462.216937179131</v>
      </c>
      <c r="BA30" s="697">
        <v>4492.7935567533759</v>
      </c>
      <c r="BB30" s="697">
        <v>3706.6854781637517</v>
      </c>
      <c r="BC30" s="697">
        <v>3706.6854781637517</v>
      </c>
      <c r="BD30" s="697">
        <v>3443.4247295676041</v>
      </c>
      <c r="BE30" s="697">
        <v>3443.4247295676041</v>
      </c>
      <c r="BF30" s="697">
        <v>3111.060723143501</v>
      </c>
      <c r="BG30" s="697">
        <v>0</v>
      </c>
      <c r="BH30" s="697">
        <v>0</v>
      </c>
      <c r="BI30" s="697">
        <v>0</v>
      </c>
      <c r="BJ30" s="697">
        <v>0</v>
      </c>
      <c r="BK30" s="697">
        <v>0</v>
      </c>
      <c r="BL30" s="697">
        <v>0</v>
      </c>
      <c r="BM30" s="697">
        <v>0</v>
      </c>
      <c r="BN30" s="697">
        <v>0</v>
      </c>
      <c r="BO30" s="697">
        <v>0</v>
      </c>
      <c r="BP30" s="697">
        <v>0</v>
      </c>
      <c r="BQ30" s="697">
        <v>0</v>
      </c>
      <c r="BR30" s="697">
        <v>0</v>
      </c>
      <c r="BS30" s="697">
        <v>0</v>
      </c>
      <c r="BT30" s="698">
        <v>0</v>
      </c>
      <c r="BU30" s="16"/>
    </row>
    <row r="31" spans="2:73" s="17" customFormat="1" ht="15.75">
      <c r="B31" s="692" t="s">
        <v>753</v>
      </c>
      <c r="C31" s="692" t="s">
        <v>754</v>
      </c>
      <c r="D31" s="692" t="s">
        <v>3</v>
      </c>
      <c r="E31" s="692" t="s">
        <v>755</v>
      </c>
      <c r="F31" s="692" t="s">
        <v>29</v>
      </c>
      <c r="G31" s="692" t="s">
        <v>756</v>
      </c>
      <c r="H31" s="692">
        <v>2011</v>
      </c>
      <c r="I31" s="644" t="s">
        <v>567</v>
      </c>
      <c r="J31" s="644" t="s">
        <v>585</v>
      </c>
      <c r="K31" s="633"/>
      <c r="L31" s="696">
        <v>80.570974994013895</v>
      </c>
      <c r="M31" s="697">
        <v>80.570974994013895</v>
      </c>
      <c r="N31" s="697">
        <v>80.570974994013895</v>
      </c>
      <c r="O31" s="697">
        <v>80.570974994013895</v>
      </c>
      <c r="P31" s="697">
        <v>80.570974994013895</v>
      </c>
      <c r="Q31" s="697">
        <v>80.570974994013895</v>
      </c>
      <c r="R31" s="697">
        <v>80.570974994013895</v>
      </c>
      <c r="S31" s="697">
        <v>80.570974994013895</v>
      </c>
      <c r="T31" s="697">
        <v>80.570974994013895</v>
      </c>
      <c r="U31" s="697">
        <v>80.570974994013895</v>
      </c>
      <c r="V31" s="697">
        <v>80.570974994013895</v>
      </c>
      <c r="W31" s="697">
        <v>80.570974994013895</v>
      </c>
      <c r="X31" s="697">
        <v>80.570974994013895</v>
      </c>
      <c r="Y31" s="697">
        <v>80.570974994013895</v>
      </c>
      <c r="Z31" s="697">
        <v>80.570974994013895</v>
      </c>
      <c r="AA31" s="697">
        <v>80.570974994013895</v>
      </c>
      <c r="AB31" s="697">
        <v>80.570974994013895</v>
      </c>
      <c r="AC31" s="697">
        <v>80.570974994013895</v>
      </c>
      <c r="AD31" s="697">
        <v>59.942753039313175</v>
      </c>
      <c r="AE31" s="697">
        <v>0</v>
      </c>
      <c r="AF31" s="697">
        <v>0</v>
      </c>
      <c r="AG31" s="697">
        <v>0</v>
      </c>
      <c r="AH31" s="697">
        <v>0</v>
      </c>
      <c r="AI31" s="697">
        <v>0</v>
      </c>
      <c r="AJ31" s="697">
        <v>0</v>
      </c>
      <c r="AK31" s="697">
        <v>0</v>
      </c>
      <c r="AL31" s="697">
        <v>0</v>
      </c>
      <c r="AM31" s="697">
        <v>0</v>
      </c>
      <c r="AN31" s="697">
        <v>0</v>
      </c>
      <c r="AO31" s="698">
        <v>0</v>
      </c>
      <c r="AP31" s="633"/>
      <c r="AQ31" s="696">
        <v>141625.71687928264</v>
      </c>
      <c r="AR31" s="697">
        <v>141625.71687928264</v>
      </c>
      <c r="AS31" s="697">
        <v>141625.71687928264</v>
      </c>
      <c r="AT31" s="697">
        <v>141625.71687928264</v>
      </c>
      <c r="AU31" s="697">
        <v>141625.71687928264</v>
      </c>
      <c r="AV31" s="697">
        <v>141625.71687928264</v>
      </c>
      <c r="AW31" s="697">
        <v>141625.71687928264</v>
      </c>
      <c r="AX31" s="697">
        <v>141625.71687928264</v>
      </c>
      <c r="AY31" s="697">
        <v>141625.71687928264</v>
      </c>
      <c r="AZ31" s="697">
        <v>141625.71687928264</v>
      </c>
      <c r="BA31" s="697">
        <v>141625.71687928264</v>
      </c>
      <c r="BB31" s="697">
        <v>141625.71687928264</v>
      </c>
      <c r="BC31" s="697">
        <v>141625.71687928264</v>
      </c>
      <c r="BD31" s="697">
        <v>141625.71687928264</v>
      </c>
      <c r="BE31" s="697">
        <v>141625.71687928264</v>
      </c>
      <c r="BF31" s="697">
        <v>141625.71687928264</v>
      </c>
      <c r="BG31" s="697">
        <v>141625.71687928264</v>
      </c>
      <c r="BH31" s="697">
        <v>141625.71687928264</v>
      </c>
      <c r="BI31" s="697">
        <v>123175.21050660545</v>
      </c>
      <c r="BJ31" s="697">
        <v>0</v>
      </c>
      <c r="BK31" s="697">
        <v>0</v>
      </c>
      <c r="BL31" s="697">
        <v>0</v>
      </c>
      <c r="BM31" s="697">
        <v>0</v>
      </c>
      <c r="BN31" s="697">
        <v>0</v>
      </c>
      <c r="BO31" s="697">
        <v>0</v>
      </c>
      <c r="BP31" s="697">
        <v>0</v>
      </c>
      <c r="BQ31" s="697">
        <v>0</v>
      </c>
      <c r="BR31" s="697">
        <v>0</v>
      </c>
      <c r="BS31" s="697">
        <v>0</v>
      </c>
      <c r="BT31" s="698">
        <v>0</v>
      </c>
      <c r="BU31" s="16"/>
    </row>
    <row r="32" spans="2:73" s="17" customFormat="1" ht="15.75">
      <c r="B32" s="692" t="s">
        <v>753</v>
      </c>
      <c r="C32" s="692" t="s">
        <v>754</v>
      </c>
      <c r="D32" s="692" t="s">
        <v>42</v>
      </c>
      <c r="E32" s="692" t="s">
        <v>755</v>
      </c>
      <c r="F32" s="692" t="s">
        <v>29</v>
      </c>
      <c r="G32" s="692" t="s">
        <v>757</v>
      </c>
      <c r="H32" s="692">
        <v>2011</v>
      </c>
      <c r="I32" s="644" t="s">
        <v>567</v>
      </c>
      <c r="J32" s="644" t="s">
        <v>585</v>
      </c>
      <c r="K32" s="633"/>
      <c r="L32" s="696">
        <v>50.960000000000008</v>
      </c>
      <c r="M32" s="697">
        <v>0</v>
      </c>
      <c r="N32" s="697">
        <v>0</v>
      </c>
      <c r="O32" s="697">
        <v>0</v>
      </c>
      <c r="P32" s="697">
        <v>0</v>
      </c>
      <c r="Q32" s="697">
        <v>0</v>
      </c>
      <c r="R32" s="697">
        <v>0</v>
      </c>
      <c r="S32" s="697">
        <v>0</v>
      </c>
      <c r="T32" s="697">
        <v>0</v>
      </c>
      <c r="U32" s="697">
        <v>0</v>
      </c>
      <c r="V32" s="697">
        <v>0</v>
      </c>
      <c r="W32" s="697">
        <v>0</v>
      </c>
      <c r="X32" s="697">
        <v>0</v>
      </c>
      <c r="Y32" s="697">
        <v>0</v>
      </c>
      <c r="Z32" s="697">
        <v>0</v>
      </c>
      <c r="AA32" s="697">
        <v>0</v>
      </c>
      <c r="AB32" s="697">
        <v>0</v>
      </c>
      <c r="AC32" s="697">
        <v>0</v>
      </c>
      <c r="AD32" s="697">
        <v>0</v>
      </c>
      <c r="AE32" s="697">
        <v>0</v>
      </c>
      <c r="AF32" s="697">
        <v>0</v>
      </c>
      <c r="AG32" s="697">
        <v>0</v>
      </c>
      <c r="AH32" s="697">
        <v>0</v>
      </c>
      <c r="AI32" s="697">
        <v>0</v>
      </c>
      <c r="AJ32" s="697">
        <v>0</v>
      </c>
      <c r="AK32" s="697">
        <v>0</v>
      </c>
      <c r="AL32" s="697">
        <v>0</v>
      </c>
      <c r="AM32" s="697">
        <v>0</v>
      </c>
      <c r="AN32" s="697">
        <v>0</v>
      </c>
      <c r="AO32" s="698">
        <v>0</v>
      </c>
      <c r="AP32" s="633"/>
      <c r="AQ32" s="696">
        <v>0</v>
      </c>
      <c r="AR32" s="697">
        <v>0</v>
      </c>
      <c r="AS32" s="697">
        <v>0</v>
      </c>
      <c r="AT32" s="697">
        <v>0</v>
      </c>
      <c r="AU32" s="697">
        <v>0</v>
      </c>
      <c r="AV32" s="697">
        <v>0</v>
      </c>
      <c r="AW32" s="697">
        <v>0</v>
      </c>
      <c r="AX32" s="697">
        <v>0</v>
      </c>
      <c r="AY32" s="697">
        <v>0</v>
      </c>
      <c r="AZ32" s="697">
        <v>0</v>
      </c>
      <c r="BA32" s="697">
        <v>0</v>
      </c>
      <c r="BB32" s="697">
        <v>0</v>
      </c>
      <c r="BC32" s="697">
        <v>0</v>
      </c>
      <c r="BD32" s="697">
        <v>0</v>
      </c>
      <c r="BE32" s="697">
        <v>0</v>
      </c>
      <c r="BF32" s="697">
        <v>0</v>
      </c>
      <c r="BG32" s="697">
        <v>0</v>
      </c>
      <c r="BH32" s="697">
        <v>0</v>
      </c>
      <c r="BI32" s="697">
        <v>0</v>
      </c>
      <c r="BJ32" s="697">
        <v>0</v>
      </c>
      <c r="BK32" s="697">
        <v>0</v>
      </c>
      <c r="BL32" s="697">
        <v>0</v>
      </c>
      <c r="BM32" s="697">
        <v>0</v>
      </c>
      <c r="BN32" s="697">
        <v>0</v>
      </c>
      <c r="BO32" s="697">
        <v>0</v>
      </c>
      <c r="BP32" s="697">
        <v>0</v>
      </c>
      <c r="BQ32" s="697">
        <v>0</v>
      </c>
      <c r="BR32" s="697">
        <v>0</v>
      </c>
      <c r="BS32" s="697">
        <v>0</v>
      </c>
      <c r="BT32" s="698">
        <v>0</v>
      </c>
      <c r="BU32" s="16"/>
    </row>
    <row r="33" spans="2:73" s="17" customFormat="1" ht="15.75">
      <c r="B33" s="692" t="s">
        <v>753</v>
      </c>
      <c r="C33" s="692" t="s">
        <v>754</v>
      </c>
      <c r="D33" s="692" t="s">
        <v>6</v>
      </c>
      <c r="E33" s="692" t="s">
        <v>755</v>
      </c>
      <c r="F33" s="692" t="s">
        <v>29</v>
      </c>
      <c r="G33" s="692" t="s">
        <v>756</v>
      </c>
      <c r="H33" s="692">
        <v>2011</v>
      </c>
      <c r="I33" s="644" t="s">
        <v>567</v>
      </c>
      <c r="J33" s="644" t="s">
        <v>585</v>
      </c>
      <c r="K33" s="633"/>
      <c r="L33" s="696">
        <v>0</v>
      </c>
      <c r="M33" s="697">
        <v>0</v>
      </c>
      <c r="N33" s="697">
        <v>0</v>
      </c>
      <c r="O33" s="697">
        <v>0</v>
      </c>
      <c r="P33" s="697">
        <v>0</v>
      </c>
      <c r="Q33" s="697">
        <v>0</v>
      </c>
      <c r="R33" s="697">
        <v>0</v>
      </c>
      <c r="S33" s="697">
        <v>0</v>
      </c>
      <c r="T33" s="697">
        <v>0</v>
      </c>
      <c r="U33" s="697">
        <v>0</v>
      </c>
      <c r="V33" s="697">
        <v>0</v>
      </c>
      <c r="W33" s="697">
        <v>0</v>
      </c>
      <c r="X33" s="697">
        <v>0</v>
      </c>
      <c r="Y33" s="697">
        <v>0</v>
      </c>
      <c r="Z33" s="697">
        <v>0</v>
      </c>
      <c r="AA33" s="697">
        <v>0</v>
      </c>
      <c r="AB33" s="697">
        <v>0</v>
      </c>
      <c r="AC33" s="697">
        <v>0</v>
      </c>
      <c r="AD33" s="697">
        <v>0</v>
      </c>
      <c r="AE33" s="697">
        <v>0</v>
      </c>
      <c r="AF33" s="697">
        <v>0</v>
      </c>
      <c r="AG33" s="697">
        <v>0</v>
      </c>
      <c r="AH33" s="697">
        <v>0</v>
      </c>
      <c r="AI33" s="697">
        <v>0</v>
      </c>
      <c r="AJ33" s="697">
        <v>0</v>
      </c>
      <c r="AK33" s="697">
        <v>0</v>
      </c>
      <c r="AL33" s="697">
        <v>0</v>
      </c>
      <c r="AM33" s="697">
        <v>0</v>
      </c>
      <c r="AN33" s="697">
        <v>0</v>
      </c>
      <c r="AO33" s="698">
        <v>0</v>
      </c>
      <c r="AP33" s="633"/>
      <c r="AQ33" s="696">
        <v>0</v>
      </c>
      <c r="AR33" s="697">
        <v>0</v>
      </c>
      <c r="AS33" s="697">
        <v>0</v>
      </c>
      <c r="AT33" s="697">
        <v>0</v>
      </c>
      <c r="AU33" s="697">
        <v>0</v>
      </c>
      <c r="AV33" s="697">
        <v>0</v>
      </c>
      <c r="AW33" s="697">
        <v>0</v>
      </c>
      <c r="AX33" s="697">
        <v>0</v>
      </c>
      <c r="AY33" s="697">
        <v>0</v>
      </c>
      <c r="AZ33" s="697">
        <v>0</v>
      </c>
      <c r="BA33" s="697">
        <v>0</v>
      </c>
      <c r="BB33" s="697">
        <v>0</v>
      </c>
      <c r="BC33" s="697">
        <v>0</v>
      </c>
      <c r="BD33" s="697">
        <v>0</v>
      </c>
      <c r="BE33" s="697">
        <v>0</v>
      </c>
      <c r="BF33" s="697">
        <v>0</v>
      </c>
      <c r="BG33" s="697">
        <v>0</v>
      </c>
      <c r="BH33" s="697">
        <v>0</v>
      </c>
      <c r="BI33" s="697">
        <v>0</v>
      </c>
      <c r="BJ33" s="697">
        <v>0</v>
      </c>
      <c r="BK33" s="697">
        <v>0</v>
      </c>
      <c r="BL33" s="697">
        <v>0</v>
      </c>
      <c r="BM33" s="697">
        <v>0</v>
      </c>
      <c r="BN33" s="697">
        <v>0</v>
      </c>
      <c r="BO33" s="697">
        <v>0</v>
      </c>
      <c r="BP33" s="697">
        <v>0</v>
      </c>
      <c r="BQ33" s="697">
        <v>0</v>
      </c>
      <c r="BR33" s="697">
        <v>0</v>
      </c>
      <c r="BS33" s="697">
        <v>0</v>
      </c>
      <c r="BT33" s="698">
        <v>0</v>
      </c>
      <c r="BU33" s="16"/>
    </row>
    <row r="34" spans="2:73" s="17" customFormat="1" ht="15.75">
      <c r="B34" s="692" t="s">
        <v>753</v>
      </c>
      <c r="C34" s="692" t="s">
        <v>758</v>
      </c>
      <c r="D34" s="692" t="s">
        <v>21</v>
      </c>
      <c r="E34" s="692" t="s">
        <v>755</v>
      </c>
      <c r="F34" s="692" t="s">
        <v>759</v>
      </c>
      <c r="G34" s="692" t="s">
        <v>756</v>
      </c>
      <c r="H34" s="692">
        <v>2011</v>
      </c>
      <c r="I34" s="644" t="s">
        <v>567</v>
      </c>
      <c r="J34" s="644" t="s">
        <v>585</v>
      </c>
      <c r="K34" s="633"/>
      <c r="L34" s="696">
        <v>74.154491067329658</v>
      </c>
      <c r="M34" s="697">
        <v>74.154491067329658</v>
      </c>
      <c r="N34" s="697">
        <v>74.154491067329658</v>
      </c>
      <c r="O34" s="697">
        <v>44.408702464969807</v>
      </c>
      <c r="P34" s="697">
        <v>44.408702464969807</v>
      </c>
      <c r="Q34" s="697">
        <v>44.408702464969807</v>
      </c>
      <c r="R34" s="697">
        <v>6.2078167517968401</v>
      </c>
      <c r="S34" s="697">
        <v>6.2078167517968401</v>
      </c>
      <c r="T34" s="697">
        <v>6.2078167517968401</v>
      </c>
      <c r="U34" s="697">
        <v>6.2078167517968401</v>
      </c>
      <c r="V34" s="697">
        <v>5.6478689156102648</v>
      </c>
      <c r="W34" s="697">
        <v>5.6478689156102648</v>
      </c>
      <c r="X34" s="697">
        <v>0</v>
      </c>
      <c r="Y34" s="697">
        <v>0</v>
      </c>
      <c r="Z34" s="697">
        <v>0</v>
      </c>
      <c r="AA34" s="697">
        <v>0</v>
      </c>
      <c r="AB34" s="697">
        <v>0</v>
      </c>
      <c r="AC34" s="697">
        <v>0</v>
      </c>
      <c r="AD34" s="697">
        <v>0</v>
      </c>
      <c r="AE34" s="697">
        <v>0</v>
      </c>
      <c r="AF34" s="697">
        <v>0</v>
      </c>
      <c r="AG34" s="697">
        <v>0</v>
      </c>
      <c r="AH34" s="697">
        <v>0</v>
      </c>
      <c r="AI34" s="697">
        <v>0</v>
      </c>
      <c r="AJ34" s="697">
        <v>0</v>
      </c>
      <c r="AK34" s="697">
        <v>0</v>
      </c>
      <c r="AL34" s="697">
        <v>0</v>
      </c>
      <c r="AM34" s="697">
        <v>0</v>
      </c>
      <c r="AN34" s="697">
        <v>0</v>
      </c>
      <c r="AO34" s="698">
        <v>0</v>
      </c>
      <c r="AP34" s="633"/>
      <c r="AQ34" s="696">
        <v>186976.8636820165</v>
      </c>
      <c r="AR34" s="697">
        <v>186976.8636820165</v>
      </c>
      <c r="AS34" s="697">
        <v>186976.8636820165</v>
      </c>
      <c r="AT34" s="697">
        <v>106827.75089213331</v>
      </c>
      <c r="AU34" s="697">
        <v>106827.75089213331</v>
      </c>
      <c r="AV34" s="697">
        <v>106827.75089213331</v>
      </c>
      <c r="AW34" s="697">
        <v>16881.560107108951</v>
      </c>
      <c r="AX34" s="697">
        <v>16881.560107108951</v>
      </c>
      <c r="AY34" s="697">
        <v>16881.560107108951</v>
      </c>
      <c r="AZ34" s="697">
        <v>16881.560107108951</v>
      </c>
      <c r="BA34" s="697">
        <v>13199.582430389431</v>
      </c>
      <c r="BB34" s="697">
        <v>13199.582430389431</v>
      </c>
      <c r="BC34" s="697">
        <v>0</v>
      </c>
      <c r="BD34" s="697">
        <v>0</v>
      </c>
      <c r="BE34" s="697">
        <v>0</v>
      </c>
      <c r="BF34" s="697">
        <v>0</v>
      </c>
      <c r="BG34" s="697">
        <v>0</v>
      </c>
      <c r="BH34" s="697">
        <v>0</v>
      </c>
      <c r="BI34" s="697">
        <v>0</v>
      </c>
      <c r="BJ34" s="697">
        <v>0</v>
      </c>
      <c r="BK34" s="697">
        <v>0</v>
      </c>
      <c r="BL34" s="697">
        <v>0</v>
      </c>
      <c r="BM34" s="697">
        <v>0</v>
      </c>
      <c r="BN34" s="697">
        <v>0</v>
      </c>
      <c r="BO34" s="697">
        <v>0</v>
      </c>
      <c r="BP34" s="697">
        <v>0</v>
      </c>
      <c r="BQ34" s="697">
        <v>0</v>
      </c>
      <c r="BR34" s="697">
        <v>0</v>
      </c>
      <c r="BS34" s="697">
        <v>0</v>
      </c>
      <c r="BT34" s="698">
        <v>0</v>
      </c>
      <c r="BU34" s="16"/>
    </row>
    <row r="35" spans="2:73" s="17" customFormat="1" ht="15.75">
      <c r="B35" s="692" t="s">
        <v>753</v>
      </c>
      <c r="C35" s="692" t="s">
        <v>760</v>
      </c>
      <c r="D35" s="692" t="s">
        <v>16</v>
      </c>
      <c r="E35" s="692" t="s">
        <v>755</v>
      </c>
      <c r="F35" s="692" t="s">
        <v>759</v>
      </c>
      <c r="G35" s="692" t="s">
        <v>756</v>
      </c>
      <c r="H35" s="692">
        <v>2011</v>
      </c>
      <c r="I35" s="644" t="s">
        <v>567</v>
      </c>
      <c r="J35" s="644" t="s">
        <v>585</v>
      </c>
      <c r="K35" s="633"/>
      <c r="L35" s="696">
        <v>4.5317272000000015</v>
      </c>
      <c r="M35" s="697">
        <v>4.5317272000000015</v>
      </c>
      <c r="N35" s="697">
        <v>4.5317272000000015</v>
      </c>
      <c r="O35" s="697">
        <v>4.5317272000000015</v>
      </c>
      <c r="P35" s="697">
        <v>4.5317272000000015</v>
      </c>
      <c r="Q35" s="697">
        <v>4.5317272000000015</v>
      </c>
      <c r="R35" s="697">
        <v>4.5317272000000015</v>
      </c>
      <c r="S35" s="697">
        <v>4.5317272000000015</v>
      </c>
      <c r="T35" s="697">
        <v>4.5317272000000015</v>
      </c>
      <c r="U35" s="697">
        <v>4.5317272000000015</v>
      </c>
      <c r="V35" s="697">
        <v>4.5317272000000015</v>
      </c>
      <c r="W35" s="697">
        <v>4.5317272000000015</v>
      </c>
      <c r="X35" s="697">
        <v>4.5317272000000015</v>
      </c>
      <c r="Y35" s="697">
        <v>0</v>
      </c>
      <c r="Z35" s="697">
        <v>0</v>
      </c>
      <c r="AA35" s="697">
        <v>0</v>
      </c>
      <c r="AB35" s="697">
        <v>0</v>
      </c>
      <c r="AC35" s="697">
        <v>0</v>
      </c>
      <c r="AD35" s="697">
        <v>0</v>
      </c>
      <c r="AE35" s="697">
        <v>0</v>
      </c>
      <c r="AF35" s="697">
        <v>0</v>
      </c>
      <c r="AG35" s="697">
        <v>0</v>
      </c>
      <c r="AH35" s="697">
        <v>0</v>
      </c>
      <c r="AI35" s="697">
        <v>0</v>
      </c>
      <c r="AJ35" s="697">
        <v>0</v>
      </c>
      <c r="AK35" s="697">
        <v>0</v>
      </c>
      <c r="AL35" s="697">
        <v>0</v>
      </c>
      <c r="AM35" s="697">
        <v>0</v>
      </c>
      <c r="AN35" s="697">
        <v>0</v>
      </c>
      <c r="AO35" s="698">
        <v>0</v>
      </c>
      <c r="AP35" s="633"/>
      <c r="AQ35" s="696">
        <v>26332.507241040003</v>
      </c>
      <c r="AR35" s="697">
        <v>26332.507241040003</v>
      </c>
      <c r="AS35" s="697">
        <v>26332.507241040003</v>
      </c>
      <c r="AT35" s="697">
        <v>26332.507241040003</v>
      </c>
      <c r="AU35" s="697">
        <v>26332.507241040003</v>
      </c>
      <c r="AV35" s="697">
        <v>26332.507241040003</v>
      </c>
      <c r="AW35" s="697">
        <v>26332.507241040003</v>
      </c>
      <c r="AX35" s="697">
        <v>26332.507241040003</v>
      </c>
      <c r="AY35" s="697">
        <v>26332.507241040003</v>
      </c>
      <c r="AZ35" s="697">
        <v>26332.507241040003</v>
      </c>
      <c r="BA35" s="697">
        <v>26332.507241040003</v>
      </c>
      <c r="BB35" s="697">
        <v>26332.507241040003</v>
      </c>
      <c r="BC35" s="697">
        <v>26332.507241040003</v>
      </c>
      <c r="BD35" s="697">
        <v>0</v>
      </c>
      <c r="BE35" s="697">
        <v>0</v>
      </c>
      <c r="BF35" s="697">
        <v>0</v>
      </c>
      <c r="BG35" s="697">
        <v>0</v>
      </c>
      <c r="BH35" s="697">
        <v>0</v>
      </c>
      <c r="BI35" s="697">
        <v>0</v>
      </c>
      <c r="BJ35" s="697">
        <v>0</v>
      </c>
      <c r="BK35" s="697">
        <v>0</v>
      </c>
      <c r="BL35" s="697">
        <v>0</v>
      </c>
      <c r="BM35" s="697">
        <v>0</v>
      </c>
      <c r="BN35" s="697">
        <v>0</v>
      </c>
      <c r="BO35" s="697">
        <v>0</v>
      </c>
      <c r="BP35" s="697">
        <v>0</v>
      </c>
      <c r="BQ35" s="697">
        <v>0</v>
      </c>
      <c r="BR35" s="697">
        <v>0</v>
      </c>
      <c r="BS35" s="697">
        <v>0</v>
      </c>
      <c r="BT35" s="698">
        <v>0</v>
      </c>
      <c r="BU35" s="16"/>
    </row>
    <row r="36" spans="2:73" s="17" customFormat="1" ht="15.75">
      <c r="B36" s="692" t="s">
        <v>753</v>
      </c>
      <c r="C36" s="692" t="s">
        <v>760</v>
      </c>
      <c r="D36" s="692" t="s">
        <v>17</v>
      </c>
      <c r="E36" s="692" t="s">
        <v>755</v>
      </c>
      <c r="F36" s="692" t="s">
        <v>759</v>
      </c>
      <c r="G36" s="692" t="s">
        <v>756</v>
      </c>
      <c r="H36" s="692">
        <v>2011</v>
      </c>
      <c r="I36" s="644" t="s">
        <v>567</v>
      </c>
      <c r="J36" s="644" t="s">
        <v>585</v>
      </c>
      <c r="K36" s="633"/>
      <c r="L36" s="696">
        <v>12.349680454302781</v>
      </c>
      <c r="M36" s="697">
        <v>12.349680454302781</v>
      </c>
      <c r="N36" s="697">
        <v>12.349680454302781</v>
      </c>
      <c r="O36" s="697">
        <v>12.349680454302781</v>
      </c>
      <c r="P36" s="697">
        <v>12.349680454302781</v>
      </c>
      <c r="Q36" s="697">
        <v>12.349680454302781</v>
      </c>
      <c r="R36" s="697">
        <v>12.349680454302781</v>
      </c>
      <c r="S36" s="697">
        <v>12.349680454302781</v>
      </c>
      <c r="T36" s="697">
        <v>12.349680454302781</v>
      </c>
      <c r="U36" s="697">
        <v>12.349680454302781</v>
      </c>
      <c r="V36" s="697">
        <v>12.349680454302781</v>
      </c>
      <c r="W36" s="697">
        <v>12.349680454302781</v>
      </c>
      <c r="X36" s="697">
        <v>12.349680454302781</v>
      </c>
      <c r="Y36" s="697">
        <v>12.349680454302781</v>
      </c>
      <c r="Z36" s="697">
        <v>12.349680454302781</v>
      </c>
      <c r="AA36" s="697">
        <v>0.12468045430278059</v>
      </c>
      <c r="AB36" s="697">
        <v>0.12468045430278059</v>
      </c>
      <c r="AC36" s="697">
        <v>0.12468045430278059</v>
      </c>
      <c r="AD36" s="697">
        <v>0.12468045430278059</v>
      </c>
      <c r="AE36" s="697">
        <v>0.12468045430278059</v>
      </c>
      <c r="AF36" s="697">
        <v>0.12468045430278059</v>
      </c>
      <c r="AG36" s="697">
        <v>0.12468045430278059</v>
      </c>
      <c r="AH36" s="697">
        <v>0.12468045430278059</v>
      </c>
      <c r="AI36" s="697">
        <v>0.12468045430278059</v>
      </c>
      <c r="AJ36" s="697">
        <v>0.12468045430278059</v>
      </c>
      <c r="AK36" s="697">
        <v>0.12468045430278059</v>
      </c>
      <c r="AL36" s="697">
        <v>0</v>
      </c>
      <c r="AM36" s="697">
        <v>0</v>
      </c>
      <c r="AN36" s="697">
        <v>0</v>
      </c>
      <c r="AO36" s="698">
        <v>0</v>
      </c>
      <c r="AP36" s="633"/>
      <c r="AQ36" s="696">
        <v>63427.958813299076</v>
      </c>
      <c r="AR36" s="697">
        <v>63427.958813299076</v>
      </c>
      <c r="AS36" s="697">
        <v>63427.958813299076</v>
      </c>
      <c r="AT36" s="697">
        <v>63427.958813299076</v>
      </c>
      <c r="AU36" s="697">
        <v>63427.958813299076</v>
      </c>
      <c r="AV36" s="697">
        <v>63427.958813299076</v>
      </c>
      <c r="AW36" s="697">
        <v>63427.958813299076</v>
      </c>
      <c r="AX36" s="697">
        <v>63427.958813299076</v>
      </c>
      <c r="AY36" s="697">
        <v>63427.958813299076</v>
      </c>
      <c r="AZ36" s="697">
        <v>63427.958813299076</v>
      </c>
      <c r="BA36" s="697">
        <v>63427.958813299076</v>
      </c>
      <c r="BB36" s="697">
        <v>63427.958813299076</v>
      </c>
      <c r="BC36" s="697">
        <v>63427.958813299076</v>
      </c>
      <c r="BD36" s="697">
        <v>63427.958813299076</v>
      </c>
      <c r="BE36" s="697">
        <v>63427.958813299076</v>
      </c>
      <c r="BF36" s="697">
        <v>640.35881329908113</v>
      </c>
      <c r="BG36" s="697">
        <v>640.35881329908113</v>
      </c>
      <c r="BH36" s="697">
        <v>640.35881329908113</v>
      </c>
      <c r="BI36" s="697">
        <v>640.35881329908113</v>
      </c>
      <c r="BJ36" s="697">
        <v>640.35881329908113</v>
      </c>
      <c r="BK36" s="697">
        <v>640.35881329908113</v>
      </c>
      <c r="BL36" s="697">
        <v>640.35881329908113</v>
      </c>
      <c r="BM36" s="697">
        <v>640.35881329908113</v>
      </c>
      <c r="BN36" s="697">
        <v>640.35881329908113</v>
      </c>
      <c r="BO36" s="697">
        <v>640.35881329908113</v>
      </c>
      <c r="BP36" s="697">
        <v>640.35881329908113</v>
      </c>
      <c r="BQ36" s="697">
        <v>0</v>
      </c>
      <c r="BR36" s="697">
        <v>0</v>
      </c>
      <c r="BS36" s="697">
        <v>0</v>
      </c>
      <c r="BT36" s="698">
        <v>0</v>
      </c>
      <c r="BU36" s="16"/>
    </row>
    <row r="37" spans="2:73" s="17" customFormat="1" ht="15.75">
      <c r="B37" s="692" t="s">
        <v>753</v>
      </c>
      <c r="C37" s="692" t="s">
        <v>758</v>
      </c>
      <c r="D37" s="692" t="s">
        <v>21</v>
      </c>
      <c r="E37" s="692" t="s">
        <v>755</v>
      </c>
      <c r="F37" s="692" t="s">
        <v>761</v>
      </c>
      <c r="G37" s="692" t="s">
        <v>756</v>
      </c>
      <c r="H37" s="692">
        <v>2012</v>
      </c>
      <c r="I37" s="644" t="s">
        <v>568</v>
      </c>
      <c r="J37" s="644" t="s">
        <v>585</v>
      </c>
      <c r="K37" s="633"/>
      <c r="L37" s="696">
        <v>0</v>
      </c>
      <c r="M37" s="697">
        <v>29.559985862400239</v>
      </c>
      <c r="N37" s="697">
        <v>29.559985862400239</v>
      </c>
      <c r="O37" s="697">
        <v>29.559985862400239</v>
      </c>
      <c r="P37" s="697">
        <v>19.136799264286829</v>
      </c>
      <c r="Q37" s="697">
        <v>19.136799264286829</v>
      </c>
      <c r="R37" s="697">
        <v>1.9673672521030952</v>
      </c>
      <c r="S37" s="697">
        <v>1.9673672521030952</v>
      </c>
      <c r="T37" s="697">
        <v>1.9673672521030952</v>
      </c>
      <c r="U37" s="697">
        <v>1.9673672521030952</v>
      </c>
      <c r="V37" s="697">
        <v>1.9673672521030952</v>
      </c>
      <c r="W37" s="697">
        <v>1.9673672521030952</v>
      </c>
      <c r="X37" s="697">
        <v>1.9673672521030952</v>
      </c>
      <c r="Y37" s="697">
        <v>0</v>
      </c>
      <c r="Z37" s="697">
        <v>0</v>
      </c>
      <c r="AA37" s="697">
        <v>0</v>
      </c>
      <c r="AB37" s="697">
        <v>0</v>
      </c>
      <c r="AC37" s="697">
        <v>0</v>
      </c>
      <c r="AD37" s="697">
        <v>0</v>
      </c>
      <c r="AE37" s="697">
        <v>0</v>
      </c>
      <c r="AF37" s="697">
        <v>0</v>
      </c>
      <c r="AG37" s="697">
        <v>0</v>
      </c>
      <c r="AH37" s="697">
        <v>0</v>
      </c>
      <c r="AI37" s="697">
        <v>0</v>
      </c>
      <c r="AJ37" s="697">
        <v>0</v>
      </c>
      <c r="AK37" s="697">
        <v>0</v>
      </c>
      <c r="AL37" s="697">
        <v>0</v>
      </c>
      <c r="AM37" s="697">
        <v>0</v>
      </c>
      <c r="AN37" s="697">
        <v>0</v>
      </c>
      <c r="AO37" s="698">
        <v>0</v>
      </c>
      <c r="AP37" s="633"/>
      <c r="AQ37" s="696">
        <v>0</v>
      </c>
      <c r="AR37" s="697">
        <v>108872.85531537456</v>
      </c>
      <c r="AS37" s="697">
        <v>108872.8553153746</v>
      </c>
      <c r="AT37" s="697">
        <v>108872.8553153746</v>
      </c>
      <c r="AU37" s="697">
        <v>62967.974080352789</v>
      </c>
      <c r="AV37" s="697">
        <v>62967.974080352789</v>
      </c>
      <c r="AW37" s="697">
        <v>6441.5081992194582</v>
      </c>
      <c r="AX37" s="697">
        <v>6441.5081992194582</v>
      </c>
      <c r="AY37" s="697">
        <v>6441.5081992194582</v>
      </c>
      <c r="AZ37" s="697">
        <v>6441.5081992194582</v>
      </c>
      <c r="BA37" s="697">
        <v>6441.5081992194582</v>
      </c>
      <c r="BB37" s="697">
        <v>6441.5081992194582</v>
      </c>
      <c r="BC37" s="697">
        <v>6441.5081992194582</v>
      </c>
      <c r="BD37" s="697">
        <v>0</v>
      </c>
      <c r="BE37" s="697">
        <v>0</v>
      </c>
      <c r="BF37" s="697">
        <v>0</v>
      </c>
      <c r="BG37" s="697">
        <v>0</v>
      </c>
      <c r="BH37" s="697">
        <v>0</v>
      </c>
      <c r="BI37" s="697">
        <v>0</v>
      </c>
      <c r="BJ37" s="697">
        <v>0</v>
      </c>
      <c r="BK37" s="697">
        <v>0</v>
      </c>
      <c r="BL37" s="697">
        <v>0</v>
      </c>
      <c r="BM37" s="697">
        <v>0</v>
      </c>
      <c r="BN37" s="697">
        <v>0</v>
      </c>
      <c r="BO37" s="697">
        <v>0</v>
      </c>
      <c r="BP37" s="697">
        <v>0</v>
      </c>
      <c r="BQ37" s="697">
        <v>0</v>
      </c>
      <c r="BR37" s="697">
        <v>0</v>
      </c>
      <c r="BS37" s="697">
        <v>0</v>
      </c>
      <c r="BT37" s="698">
        <v>0</v>
      </c>
      <c r="BU37" s="16"/>
    </row>
    <row r="38" spans="2:73" s="17" customFormat="1" ht="15.75">
      <c r="B38" s="692" t="s">
        <v>753</v>
      </c>
      <c r="C38" s="692" t="s">
        <v>758</v>
      </c>
      <c r="D38" s="692" t="s">
        <v>22</v>
      </c>
      <c r="E38" s="692" t="s">
        <v>755</v>
      </c>
      <c r="F38" s="692" t="s">
        <v>761</v>
      </c>
      <c r="G38" s="692" t="s">
        <v>756</v>
      </c>
      <c r="H38" s="692">
        <v>2012</v>
      </c>
      <c r="I38" s="644" t="s">
        <v>568</v>
      </c>
      <c r="J38" s="644" t="s">
        <v>585</v>
      </c>
      <c r="K38" s="633"/>
      <c r="L38" s="696">
        <v>0</v>
      </c>
      <c r="M38" s="697">
        <v>163.65809847868829</v>
      </c>
      <c r="N38" s="697">
        <v>163.65809847868829</v>
      </c>
      <c r="O38" s="697">
        <v>163.65809847868829</v>
      </c>
      <c r="P38" s="697">
        <v>163.39218067888342</v>
      </c>
      <c r="Q38" s="697">
        <v>163.39218067888342</v>
      </c>
      <c r="R38" s="697">
        <v>157.0780473898995</v>
      </c>
      <c r="S38" s="697">
        <v>156.97867109558956</v>
      </c>
      <c r="T38" s="697">
        <v>156.97867109558956</v>
      </c>
      <c r="U38" s="697">
        <v>154.79636696345224</v>
      </c>
      <c r="V38" s="697">
        <v>153.45628978429272</v>
      </c>
      <c r="W38" s="697">
        <v>153.35002782063768</v>
      </c>
      <c r="X38" s="697">
        <v>153.35002782063768</v>
      </c>
      <c r="Y38" s="697">
        <v>6.2480478309120135</v>
      </c>
      <c r="Z38" s="697">
        <v>6.2480478309120135</v>
      </c>
      <c r="AA38" s="697">
        <v>6.2480478309120135</v>
      </c>
      <c r="AB38" s="697">
        <v>0</v>
      </c>
      <c r="AC38" s="697">
        <v>0</v>
      </c>
      <c r="AD38" s="697">
        <v>0</v>
      </c>
      <c r="AE38" s="697">
        <v>0</v>
      </c>
      <c r="AF38" s="697">
        <v>0</v>
      </c>
      <c r="AG38" s="697">
        <v>0</v>
      </c>
      <c r="AH38" s="697">
        <v>0</v>
      </c>
      <c r="AI38" s="697">
        <v>0</v>
      </c>
      <c r="AJ38" s="697">
        <v>0</v>
      </c>
      <c r="AK38" s="697">
        <v>0</v>
      </c>
      <c r="AL38" s="697">
        <v>0</v>
      </c>
      <c r="AM38" s="697">
        <v>0</v>
      </c>
      <c r="AN38" s="697">
        <v>0</v>
      </c>
      <c r="AO38" s="698">
        <v>0</v>
      </c>
      <c r="AP38" s="633"/>
      <c r="AQ38" s="696">
        <v>0</v>
      </c>
      <c r="AR38" s="697">
        <v>930251.36785126047</v>
      </c>
      <c r="AS38" s="697">
        <v>930251.36785126047</v>
      </c>
      <c r="AT38" s="697">
        <v>930251.36785126047</v>
      </c>
      <c r="AU38" s="697">
        <v>929371.75737451366</v>
      </c>
      <c r="AV38" s="697">
        <v>929371.75737451366</v>
      </c>
      <c r="AW38" s="697">
        <v>908485.687330905</v>
      </c>
      <c r="AX38" s="697">
        <v>908199.06400233775</v>
      </c>
      <c r="AY38" s="697">
        <v>908199.06400233775</v>
      </c>
      <c r="AZ38" s="697">
        <v>900980.37619924732</v>
      </c>
      <c r="BA38" s="697">
        <v>897115.29565569304</v>
      </c>
      <c r="BB38" s="697">
        <v>895946.81229661778</v>
      </c>
      <c r="BC38" s="697">
        <v>895946.81229661778</v>
      </c>
      <c r="BD38" s="697">
        <v>12589.409475007844</v>
      </c>
      <c r="BE38" s="697">
        <v>12589.409475007844</v>
      </c>
      <c r="BF38" s="697">
        <v>12589.409475007844</v>
      </c>
      <c r="BG38" s="697">
        <v>0</v>
      </c>
      <c r="BH38" s="697">
        <v>0</v>
      </c>
      <c r="BI38" s="697">
        <v>0</v>
      </c>
      <c r="BJ38" s="697">
        <v>0</v>
      </c>
      <c r="BK38" s="697">
        <v>0</v>
      </c>
      <c r="BL38" s="697">
        <v>0</v>
      </c>
      <c r="BM38" s="697">
        <v>0</v>
      </c>
      <c r="BN38" s="697">
        <v>0</v>
      </c>
      <c r="BO38" s="697">
        <v>0</v>
      </c>
      <c r="BP38" s="697">
        <v>0</v>
      </c>
      <c r="BQ38" s="697">
        <v>0</v>
      </c>
      <c r="BR38" s="697">
        <v>0</v>
      </c>
      <c r="BS38" s="697">
        <v>0</v>
      </c>
      <c r="BT38" s="698">
        <v>0</v>
      </c>
      <c r="BU38" s="16"/>
    </row>
    <row r="39" spans="2:73" s="17" customFormat="1" ht="15.75">
      <c r="B39" s="692" t="s">
        <v>753</v>
      </c>
      <c r="C39" s="692" t="s">
        <v>754</v>
      </c>
      <c r="D39" s="692" t="s">
        <v>2</v>
      </c>
      <c r="E39" s="692" t="s">
        <v>755</v>
      </c>
      <c r="F39" s="692" t="s">
        <v>29</v>
      </c>
      <c r="G39" s="692" t="s">
        <v>756</v>
      </c>
      <c r="H39" s="692">
        <v>2012</v>
      </c>
      <c r="I39" s="644" t="s">
        <v>568</v>
      </c>
      <c r="J39" s="644" t="s">
        <v>585</v>
      </c>
      <c r="K39" s="633"/>
      <c r="L39" s="696">
        <v>0</v>
      </c>
      <c r="M39" s="697">
        <v>0.5714598779166965</v>
      </c>
      <c r="N39" s="697">
        <v>0.5714598779166965</v>
      </c>
      <c r="O39" s="697">
        <v>0.5714598779166965</v>
      </c>
      <c r="P39" s="697">
        <v>0.56663506709782596</v>
      </c>
      <c r="Q39" s="697">
        <v>0</v>
      </c>
      <c r="R39" s="697">
        <v>0</v>
      </c>
      <c r="S39" s="697">
        <v>0</v>
      </c>
      <c r="T39" s="697">
        <v>0</v>
      </c>
      <c r="U39" s="697">
        <v>0</v>
      </c>
      <c r="V39" s="697">
        <v>0</v>
      </c>
      <c r="W39" s="697">
        <v>0</v>
      </c>
      <c r="X39" s="697">
        <v>0</v>
      </c>
      <c r="Y39" s="697">
        <v>0</v>
      </c>
      <c r="Z39" s="697">
        <v>0</v>
      </c>
      <c r="AA39" s="697">
        <v>0</v>
      </c>
      <c r="AB39" s="697">
        <v>0</v>
      </c>
      <c r="AC39" s="697">
        <v>0</v>
      </c>
      <c r="AD39" s="697">
        <v>0</v>
      </c>
      <c r="AE39" s="697">
        <v>0</v>
      </c>
      <c r="AF39" s="697">
        <v>0</v>
      </c>
      <c r="AG39" s="697">
        <v>0</v>
      </c>
      <c r="AH39" s="697">
        <v>0</v>
      </c>
      <c r="AI39" s="697">
        <v>0</v>
      </c>
      <c r="AJ39" s="697">
        <v>0</v>
      </c>
      <c r="AK39" s="697">
        <v>0</v>
      </c>
      <c r="AL39" s="697">
        <v>0</v>
      </c>
      <c r="AM39" s="697">
        <v>0</v>
      </c>
      <c r="AN39" s="697">
        <v>0</v>
      </c>
      <c r="AO39" s="698">
        <v>0</v>
      </c>
      <c r="AP39" s="633"/>
      <c r="AQ39" s="696">
        <v>0</v>
      </c>
      <c r="AR39" s="697">
        <v>1014.6599367938718</v>
      </c>
      <c r="AS39" s="697">
        <v>1014.6599367938718</v>
      </c>
      <c r="AT39" s="697">
        <v>1014.6599367938718</v>
      </c>
      <c r="AU39" s="697">
        <v>1010.3453283918882</v>
      </c>
      <c r="AV39" s="697">
        <v>0</v>
      </c>
      <c r="AW39" s="697">
        <v>0</v>
      </c>
      <c r="AX39" s="697">
        <v>0</v>
      </c>
      <c r="AY39" s="697">
        <v>0</v>
      </c>
      <c r="AZ39" s="697">
        <v>0</v>
      </c>
      <c r="BA39" s="697">
        <v>0</v>
      </c>
      <c r="BB39" s="697">
        <v>0</v>
      </c>
      <c r="BC39" s="697">
        <v>0</v>
      </c>
      <c r="BD39" s="697">
        <v>0</v>
      </c>
      <c r="BE39" s="697">
        <v>0</v>
      </c>
      <c r="BF39" s="697">
        <v>0</v>
      </c>
      <c r="BG39" s="697">
        <v>0</v>
      </c>
      <c r="BH39" s="697">
        <v>0</v>
      </c>
      <c r="BI39" s="697">
        <v>0</v>
      </c>
      <c r="BJ39" s="697">
        <v>0</v>
      </c>
      <c r="BK39" s="697">
        <v>0</v>
      </c>
      <c r="BL39" s="697">
        <v>0</v>
      </c>
      <c r="BM39" s="697">
        <v>0</v>
      </c>
      <c r="BN39" s="697">
        <v>0</v>
      </c>
      <c r="BO39" s="697">
        <v>0</v>
      </c>
      <c r="BP39" s="697">
        <v>0</v>
      </c>
      <c r="BQ39" s="697">
        <v>0</v>
      </c>
      <c r="BR39" s="697">
        <v>0</v>
      </c>
      <c r="BS39" s="697">
        <v>0</v>
      </c>
      <c r="BT39" s="698">
        <v>0</v>
      </c>
      <c r="BU39" s="16"/>
    </row>
    <row r="40" spans="2:73" s="17" customFormat="1" ht="15.75">
      <c r="B40" s="692" t="s">
        <v>753</v>
      </c>
      <c r="C40" s="692" t="s">
        <v>754</v>
      </c>
      <c r="D40" s="692" t="s">
        <v>1</v>
      </c>
      <c r="E40" s="692" t="s">
        <v>755</v>
      </c>
      <c r="F40" s="692" t="s">
        <v>29</v>
      </c>
      <c r="G40" s="692" t="s">
        <v>756</v>
      </c>
      <c r="H40" s="692">
        <v>2012</v>
      </c>
      <c r="I40" s="644" t="s">
        <v>568</v>
      </c>
      <c r="J40" s="644" t="s">
        <v>585</v>
      </c>
      <c r="K40" s="633"/>
      <c r="L40" s="696">
        <v>0</v>
      </c>
      <c r="M40" s="697">
        <v>1.3958494016686132</v>
      </c>
      <c r="N40" s="697">
        <v>1.3958494016686132</v>
      </c>
      <c r="O40" s="697">
        <v>1.3958494016686132</v>
      </c>
      <c r="P40" s="697">
        <v>1.3958494016686132</v>
      </c>
      <c r="Q40" s="697">
        <v>0.84411103251676523</v>
      </c>
      <c r="R40" s="697">
        <v>0</v>
      </c>
      <c r="S40" s="697">
        <v>0</v>
      </c>
      <c r="T40" s="697">
        <v>0</v>
      </c>
      <c r="U40" s="697">
        <v>0</v>
      </c>
      <c r="V40" s="697">
        <v>0</v>
      </c>
      <c r="W40" s="697">
        <v>0</v>
      </c>
      <c r="X40" s="697">
        <v>0</v>
      </c>
      <c r="Y40" s="697">
        <v>0</v>
      </c>
      <c r="Z40" s="697">
        <v>0</v>
      </c>
      <c r="AA40" s="697">
        <v>0</v>
      </c>
      <c r="AB40" s="697">
        <v>0</v>
      </c>
      <c r="AC40" s="697">
        <v>0</v>
      </c>
      <c r="AD40" s="697">
        <v>0</v>
      </c>
      <c r="AE40" s="697">
        <v>0</v>
      </c>
      <c r="AF40" s="697">
        <v>0</v>
      </c>
      <c r="AG40" s="697">
        <v>0</v>
      </c>
      <c r="AH40" s="697">
        <v>0</v>
      </c>
      <c r="AI40" s="697">
        <v>0</v>
      </c>
      <c r="AJ40" s="697">
        <v>0</v>
      </c>
      <c r="AK40" s="697">
        <v>0</v>
      </c>
      <c r="AL40" s="697">
        <v>0</v>
      </c>
      <c r="AM40" s="697">
        <v>0</v>
      </c>
      <c r="AN40" s="697">
        <v>0</v>
      </c>
      <c r="AO40" s="698">
        <v>0</v>
      </c>
      <c r="AP40" s="633"/>
      <c r="AQ40" s="696">
        <v>0</v>
      </c>
      <c r="AR40" s="697">
        <v>10483.589038885844</v>
      </c>
      <c r="AS40" s="697">
        <v>10483.589038885844</v>
      </c>
      <c r="AT40" s="697">
        <v>10483.589038885844</v>
      </c>
      <c r="AU40" s="697">
        <v>10483.589038885844</v>
      </c>
      <c r="AV40" s="697">
        <v>6420.0852498241138</v>
      </c>
      <c r="AW40" s="697">
        <v>0</v>
      </c>
      <c r="AX40" s="697">
        <v>0</v>
      </c>
      <c r="AY40" s="697">
        <v>0</v>
      </c>
      <c r="AZ40" s="697">
        <v>0</v>
      </c>
      <c r="BA40" s="697">
        <v>0</v>
      </c>
      <c r="BB40" s="697">
        <v>0</v>
      </c>
      <c r="BC40" s="697">
        <v>0</v>
      </c>
      <c r="BD40" s="697">
        <v>0</v>
      </c>
      <c r="BE40" s="697">
        <v>0</v>
      </c>
      <c r="BF40" s="697">
        <v>0</v>
      </c>
      <c r="BG40" s="697">
        <v>0</v>
      </c>
      <c r="BH40" s="697">
        <v>0</v>
      </c>
      <c r="BI40" s="697">
        <v>0</v>
      </c>
      <c r="BJ40" s="697">
        <v>0</v>
      </c>
      <c r="BK40" s="697">
        <v>0</v>
      </c>
      <c r="BL40" s="697">
        <v>0</v>
      </c>
      <c r="BM40" s="697">
        <v>0</v>
      </c>
      <c r="BN40" s="697">
        <v>0</v>
      </c>
      <c r="BO40" s="697">
        <v>0</v>
      </c>
      <c r="BP40" s="697">
        <v>0</v>
      </c>
      <c r="BQ40" s="697">
        <v>0</v>
      </c>
      <c r="BR40" s="697">
        <v>0</v>
      </c>
      <c r="BS40" s="697">
        <v>0</v>
      </c>
      <c r="BT40" s="698">
        <v>0</v>
      </c>
      <c r="BU40" s="16"/>
    </row>
    <row r="41" spans="2:73" s="17" customFormat="1" ht="15.75">
      <c r="B41" s="692" t="s">
        <v>753</v>
      </c>
      <c r="C41" s="692" t="s">
        <v>754</v>
      </c>
      <c r="D41" s="692" t="s">
        <v>5</v>
      </c>
      <c r="E41" s="692" t="s">
        <v>755</v>
      </c>
      <c r="F41" s="692" t="s">
        <v>29</v>
      </c>
      <c r="G41" s="692" t="s">
        <v>756</v>
      </c>
      <c r="H41" s="692">
        <v>2012</v>
      </c>
      <c r="I41" s="644" t="s">
        <v>568</v>
      </c>
      <c r="J41" s="644" t="s">
        <v>585</v>
      </c>
      <c r="K41" s="633"/>
      <c r="L41" s="696">
        <v>0</v>
      </c>
      <c r="M41" s="697">
        <v>3.3588812669444712</v>
      </c>
      <c r="N41" s="697">
        <v>3.3588812669444712</v>
      </c>
      <c r="O41" s="697">
        <v>3.3588812669444712</v>
      </c>
      <c r="P41" s="697">
        <v>3.3588812669444712</v>
      </c>
      <c r="Q41" s="697">
        <v>3.0744488888671078</v>
      </c>
      <c r="R41" s="697">
        <v>2.6017082720492883</v>
      </c>
      <c r="S41" s="697">
        <v>1.947724419887414</v>
      </c>
      <c r="T41" s="697">
        <v>1.9405331546386015</v>
      </c>
      <c r="U41" s="697">
        <v>1.9405331546386015</v>
      </c>
      <c r="V41" s="697">
        <v>1.2514712348087818</v>
      </c>
      <c r="W41" s="697">
        <v>0.4896246148472258</v>
      </c>
      <c r="X41" s="697">
        <v>0.48958162491126628</v>
      </c>
      <c r="Y41" s="697">
        <v>0.48958162491126628</v>
      </c>
      <c r="Z41" s="697">
        <v>0.48118004260378977</v>
      </c>
      <c r="AA41" s="697">
        <v>0.48118004260378977</v>
      </c>
      <c r="AB41" s="697">
        <v>0.46922481413419537</v>
      </c>
      <c r="AC41" s="697">
        <v>0.13165543209964936</v>
      </c>
      <c r="AD41" s="697">
        <v>0.13165543209964936</v>
      </c>
      <c r="AE41" s="697">
        <v>0.13165543209964936</v>
      </c>
      <c r="AF41" s="697">
        <v>0.13165543209964936</v>
      </c>
      <c r="AG41" s="697">
        <v>0</v>
      </c>
      <c r="AH41" s="697">
        <v>0</v>
      </c>
      <c r="AI41" s="697">
        <v>0</v>
      </c>
      <c r="AJ41" s="697">
        <v>0</v>
      </c>
      <c r="AK41" s="697">
        <v>0</v>
      </c>
      <c r="AL41" s="697">
        <v>0</v>
      </c>
      <c r="AM41" s="697">
        <v>0</v>
      </c>
      <c r="AN41" s="697">
        <v>0</v>
      </c>
      <c r="AO41" s="698">
        <v>0</v>
      </c>
      <c r="AP41" s="633"/>
      <c r="AQ41" s="696">
        <v>0</v>
      </c>
      <c r="AR41" s="697">
        <v>60782.077385871133</v>
      </c>
      <c r="AS41" s="697">
        <v>60782.077385871133</v>
      </c>
      <c r="AT41" s="697">
        <v>60782.077385871133</v>
      </c>
      <c r="AU41" s="697">
        <v>60782.077385871133</v>
      </c>
      <c r="AV41" s="697">
        <v>54639.220884401075</v>
      </c>
      <c r="AW41" s="697">
        <v>44429.490926237013</v>
      </c>
      <c r="AX41" s="697">
        <v>30305.46965529607</v>
      </c>
      <c r="AY41" s="697">
        <v>30242.474171716469</v>
      </c>
      <c r="AZ41" s="697">
        <v>30242.474171716469</v>
      </c>
      <c r="BA41" s="697">
        <v>15360.875519854257</v>
      </c>
      <c r="BB41" s="697">
        <v>11399.77322907455</v>
      </c>
      <c r="BC41" s="697">
        <v>11045.486977819068</v>
      </c>
      <c r="BD41" s="697">
        <v>11045.486977819068</v>
      </c>
      <c r="BE41" s="697">
        <v>10274.347547371679</v>
      </c>
      <c r="BF41" s="697">
        <v>10274.347547371679</v>
      </c>
      <c r="BG41" s="697">
        <v>10133.799533087398</v>
      </c>
      <c r="BH41" s="697">
        <v>2843.3486809550582</v>
      </c>
      <c r="BI41" s="697">
        <v>2843.3486809550582</v>
      </c>
      <c r="BJ41" s="697">
        <v>2843.3486809550582</v>
      </c>
      <c r="BK41" s="697">
        <v>2843.3486809550582</v>
      </c>
      <c r="BL41" s="697">
        <v>0</v>
      </c>
      <c r="BM41" s="697">
        <v>0</v>
      </c>
      <c r="BN41" s="697">
        <v>0</v>
      </c>
      <c r="BO41" s="697">
        <v>0</v>
      </c>
      <c r="BP41" s="697">
        <v>0</v>
      </c>
      <c r="BQ41" s="697">
        <v>0</v>
      </c>
      <c r="BR41" s="697">
        <v>0</v>
      </c>
      <c r="BS41" s="697">
        <v>0</v>
      </c>
      <c r="BT41" s="698">
        <v>0</v>
      </c>
      <c r="BU41" s="16"/>
    </row>
    <row r="42" spans="2:73" s="17" customFormat="1" ht="15.75">
      <c r="B42" s="692" t="s">
        <v>753</v>
      </c>
      <c r="C42" s="692" t="s">
        <v>754</v>
      </c>
      <c r="D42" s="692" t="s">
        <v>4</v>
      </c>
      <c r="E42" s="692" t="s">
        <v>755</v>
      </c>
      <c r="F42" s="692" t="s">
        <v>29</v>
      </c>
      <c r="G42" s="692" t="s">
        <v>756</v>
      </c>
      <c r="H42" s="692">
        <v>2012</v>
      </c>
      <c r="I42" s="644" t="s">
        <v>568</v>
      </c>
      <c r="J42" s="644" t="s">
        <v>585</v>
      </c>
      <c r="K42" s="633"/>
      <c r="L42" s="696">
        <v>0</v>
      </c>
      <c r="M42" s="697">
        <v>0.52293731171628843</v>
      </c>
      <c r="N42" s="697">
        <v>0.52293731171628843</v>
      </c>
      <c r="O42" s="697">
        <v>0.52293731171628843</v>
      </c>
      <c r="P42" s="697">
        <v>0.52293731171628843</v>
      </c>
      <c r="Q42" s="697">
        <v>0.52072988056522629</v>
      </c>
      <c r="R42" s="697">
        <v>0.52072988056522629</v>
      </c>
      <c r="S42" s="697">
        <v>0.44415562617888155</v>
      </c>
      <c r="T42" s="697">
        <v>0.44322833144942936</v>
      </c>
      <c r="U42" s="697">
        <v>0.44322833144942936</v>
      </c>
      <c r="V42" s="697">
        <v>0.44322833144942936</v>
      </c>
      <c r="W42" s="697">
        <v>8.1530470502451293E-3</v>
      </c>
      <c r="X42" s="697">
        <v>8.1474321662343696E-3</v>
      </c>
      <c r="Y42" s="697">
        <v>8.1474321662343696E-3</v>
      </c>
      <c r="Z42" s="697">
        <v>7.8540504223005864E-3</v>
      </c>
      <c r="AA42" s="697">
        <v>7.8540504223005864E-3</v>
      </c>
      <c r="AB42" s="697">
        <v>7.3363043074756327E-3</v>
      </c>
      <c r="AC42" s="697">
        <v>0</v>
      </c>
      <c r="AD42" s="697">
        <v>0</v>
      </c>
      <c r="AE42" s="697">
        <v>0</v>
      </c>
      <c r="AF42" s="697">
        <v>0</v>
      </c>
      <c r="AG42" s="697">
        <v>0</v>
      </c>
      <c r="AH42" s="697">
        <v>0</v>
      </c>
      <c r="AI42" s="697">
        <v>0</v>
      </c>
      <c r="AJ42" s="697">
        <v>0</v>
      </c>
      <c r="AK42" s="697">
        <v>0</v>
      </c>
      <c r="AL42" s="697">
        <v>0</v>
      </c>
      <c r="AM42" s="697">
        <v>0</v>
      </c>
      <c r="AN42" s="697">
        <v>0</v>
      </c>
      <c r="AO42" s="698">
        <v>0</v>
      </c>
      <c r="AP42" s="633"/>
      <c r="AQ42" s="696">
        <v>0</v>
      </c>
      <c r="AR42" s="697">
        <v>3173.2748452981864</v>
      </c>
      <c r="AS42" s="697">
        <v>3173.2748452981864</v>
      </c>
      <c r="AT42" s="697">
        <v>3173.2748452981864</v>
      </c>
      <c r="AU42" s="697">
        <v>3173.2748452981864</v>
      </c>
      <c r="AV42" s="697">
        <v>3125.601184199867</v>
      </c>
      <c r="AW42" s="697">
        <v>3125.601184199867</v>
      </c>
      <c r="AX42" s="697">
        <v>1471.8349724135282</v>
      </c>
      <c r="AY42" s="697">
        <v>1463.7118705835276</v>
      </c>
      <c r="AZ42" s="697">
        <v>1463.7118705835276</v>
      </c>
      <c r="BA42" s="697">
        <v>1463.7118705835276</v>
      </c>
      <c r="BB42" s="697">
        <v>237.72924428754686</v>
      </c>
      <c r="BC42" s="697">
        <v>191.4561768123688</v>
      </c>
      <c r="BD42" s="697">
        <v>191.4561768123688</v>
      </c>
      <c r="BE42" s="697">
        <v>164.52812651886279</v>
      </c>
      <c r="BF42" s="697">
        <v>164.52812651886279</v>
      </c>
      <c r="BG42" s="697">
        <v>158.4414014908034</v>
      </c>
      <c r="BH42" s="697">
        <v>0</v>
      </c>
      <c r="BI42" s="697">
        <v>0</v>
      </c>
      <c r="BJ42" s="697">
        <v>0</v>
      </c>
      <c r="BK42" s="697">
        <v>0</v>
      </c>
      <c r="BL42" s="697">
        <v>0</v>
      </c>
      <c r="BM42" s="697">
        <v>0</v>
      </c>
      <c r="BN42" s="697">
        <v>0</v>
      </c>
      <c r="BO42" s="697">
        <v>0</v>
      </c>
      <c r="BP42" s="697">
        <v>0</v>
      </c>
      <c r="BQ42" s="697">
        <v>0</v>
      </c>
      <c r="BR42" s="697">
        <v>0</v>
      </c>
      <c r="BS42" s="697">
        <v>0</v>
      </c>
      <c r="BT42" s="698">
        <v>0</v>
      </c>
      <c r="BU42" s="16"/>
    </row>
    <row r="43" spans="2:73" s="17" customFormat="1" ht="15.75">
      <c r="B43" s="692" t="s">
        <v>753</v>
      </c>
      <c r="C43" s="692" t="s">
        <v>754</v>
      </c>
      <c r="D43" s="692" t="s">
        <v>3</v>
      </c>
      <c r="E43" s="692" t="s">
        <v>755</v>
      </c>
      <c r="F43" s="692" t="s">
        <v>29</v>
      </c>
      <c r="G43" s="692" t="s">
        <v>756</v>
      </c>
      <c r="H43" s="692">
        <v>2012</v>
      </c>
      <c r="I43" s="644" t="s">
        <v>568</v>
      </c>
      <c r="J43" s="644" t="s">
        <v>585</v>
      </c>
      <c r="K43" s="633"/>
      <c r="L43" s="696">
        <v>0</v>
      </c>
      <c r="M43" s="697">
        <v>46.740664906578786</v>
      </c>
      <c r="N43" s="697">
        <v>46.740664906578786</v>
      </c>
      <c r="O43" s="697">
        <v>46.740664906578786</v>
      </c>
      <c r="P43" s="697">
        <v>46.740664906578786</v>
      </c>
      <c r="Q43" s="697">
        <v>46.740664906578786</v>
      </c>
      <c r="R43" s="697">
        <v>46.740664906578786</v>
      </c>
      <c r="S43" s="697">
        <v>46.740664906578786</v>
      </c>
      <c r="T43" s="697">
        <v>46.740664906578786</v>
      </c>
      <c r="U43" s="697">
        <v>46.740664906578786</v>
      </c>
      <c r="V43" s="697">
        <v>46.740664906578786</v>
      </c>
      <c r="W43" s="697">
        <v>46.740664906578786</v>
      </c>
      <c r="X43" s="697">
        <v>46.740664906578786</v>
      </c>
      <c r="Y43" s="697">
        <v>46.740664906578786</v>
      </c>
      <c r="Z43" s="697">
        <v>46.740664906578786</v>
      </c>
      <c r="AA43" s="697">
        <v>46.740664906578786</v>
      </c>
      <c r="AB43" s="697">
        <v>46.740664906578786</v>
      </c>
      <c r="AC43" s="697">
        <v>46.740664906578786</v>
      </c>
      <c r="AD43" s="697">
        <v>46.740664906578786</v>
      </c>
      <c r="AE43" s="697">
        <v>33.781875457188413</v>
      </c>
      <c r="AF43" s="697">
        <v>0</v>
      </c>
      <c r="AG43" s="697">
        <v>0</v>
      </c>
      <c r="AH43" s="697">
        <v>0</v>
      </c>
      <c r="AI43" s="697">
        <v>0</v>
      </c>
      <c r="AJ43" s="697">
        <v>0</v>
      </c>
      <c r="AK43" s="697">
        <v>0</v>
      </c>
      <c r="AL43" s="697">
        <v>0</v>
      </c>
      <c r="AM43" s="697">
        <v>0</v>
      </c>
      <c r="AN43" s="697">
        <v>0</v>
      </c>
      <c r="AO43" s="698">
        <v>0</v>
      </c>
      <c r="AP43" s="633"/>
      <c r="AQ43" s="696">
        <v>0</v>
      </c>
      <c r="AR43" s="697">
        <v>76802.361307656509</v>
      </c>
      <c r="AS43" s="697">
        <v>76802.361307656509</v>
      </c>
      <c r="AT43" s="697">
        <v>76802.361307656509</v>
      </c>
      <c r="AU43" s="697">
        <v>76802.361307656509</v>
      </c>
      <c r="AV43" s="697">
        <v>76802.361307656509</v>
      </c>
      <c r="AW43" s="697">
        <v>76802.361307656509</v>
      </c>
      <c r="AX43" s="697">
        <v>76802.361307656509</v>
      </c>
      <c r="AY43" s="697">
        <v>76802.361307656509</v>
      </c>
      <c r="AZ43" s="697">
        <v>76802.361307656509</v>
      </c>
      <c r="BA43" s="697">
        <v>76802.361307656509</v>
      </c>
      <c r="BB43" s="697">
        <v>76802.361307656509</v>
      </c>
      <c r="BC43" s="697">
        <v>76802.361307656509</v>
      </c>
      <c r="BD43" s="697">
        <v>76802.361307656509</v>
      </c>
      <c r="BE43" s="697">
        <v>76802.361307656509</v>
      </c>
      <c r="BF43" s="697">
        <v>76802.361307656509</v>
      </c>
      <c r="BG43" s="697">
        <v>76802.361307656509</v>
      </c>
      <c r="BH43" s="697">
        <v>76802.361307656509</v>
      </c>
      <c r="BI43" s="697">
        <v>76802.361307656509</v>
      </c>
      <c r="BJ43" s="697">
        <v>65213.906560541021</v>
      </c>
      <c r="BK43" s="697">
        <v>0</v>
      </c>
      <c r="BL43" s="697">
        <v>0</v>
      </c>
      <c r="BM43" s="697">
        <v>0</v>
      </c>
      <c r="BN43" s="697">
        <v>0</v>
      </c>
      <c r="BO43" s="697">
        <v>0</v>
      </c>
      <c r="BP43" s="697">
        <v>0</v>
      </c>
      <c r="BQ43" s="697">
        <v>0</v>
      </c>
      <c r="BR43" s="697">
        <v>0</v>
      </c>
      <c r="BS43" s="697">
        <v>0</v>
      </c>
      <c r="BT43" s="698">
        <v>0</v>
      </c>
      <c r="BU43" s="16"/>
    </row>
    <row r="44" spans="2:73" s="17" customFormat="1" ht="15.75">
      <c r="B44" s="692" t="s">
        <v>753</v>
      </c>
      <c r="C44" s="692" t="s">
        <v>754</v>
      </c>
      <c r="D44" s="692" t="s">
        <v>42</v>
      </c>
      <c r="E44" s="692" t="s">
        <v>755</v>
      </c>
      <c r="F44" s="692" t="s">
        <v>29</v>
      </c>
      <c r="G44" s="692" t="s">
        <v>757</v>
      </c>
      <c r="H44" s="692">
        <v>2012</v>
      </c>
      <c r="I44" s="644" t="s">
        <v>568</v>
      </c>
      <c r="J44" s="644" t="s">
        <v>585</v>
      </c>
      <c r="K44" s="633"/>
      <c r="L44" s="696">
        <v>0</v>
      </c>
      <c r="M44" s="697">
        <v>58.821330000000003</v>
      </c>
      <c r="N44" s="697">
        <v>0</v>
      </c>
      <c r="O44" s="697">
        <v>0</v>
      </c>
      <c r="P44" s="697">
        <v>0</v>
      </c>
      <c r="Q44" s="697">
        <v>0</v>
      </c>
      <c r="R44" s="697">
        <v>0</v>
      </c>
      <c r="S44" s="697">
        <v>0</v>
      </c>
      <c r="T44" s="697">
        <v>0</v>
      </c>
      <c r="U44" s="697">
        <v>0</v>
      </c>
      <c r="V44" s="697">
        <v>0</v>
      </c>
      <c r="W44" s="697">
        <v>0</v>
      </c>
      <c r="X44" s="697">
        <v>0</v>
      </c>
      <c r="Y44" s="697">
        <v>0</v>
      </c>
      <c r="Z44" s="697">
        <v>0</v>
      </c>
      <c r="AA44" s="697">
        <v>0</v>
      </c>
      <c r="AB44" s="697">
        <v>0</v>
      </c>
      <c r="AC44" s="697">
        <v>0</v>
      </c>
      <c r="AD44" s="697">
        <v>0</v>
      </c>
      <c r="AE44" s="697">
        <v>0</v>
      </c>
      <c r="AF44" s="697">
        <v>0</v>
      </c>
      <c r="AG44" s="697">
        <v>0</v>
      </c>
      <c r="AH44" s="697">
        <v>0</v>
      </c>
      <c r="AI44" s="697">
        <v>0</v>
      </c>
      <c r="AJ44" s="697">
        <v>0</v>
      </c>
      <c r="AK44" s="697">
        <v>0</v>
      </c>
      <c r="AL44" s="697">
        <v>0</v>
      </c>
      <c r="AM44" s="697">
        <v>0</v>
      </c>
      <c r="AN44" s="697">
        <v>0</v>
      </c>
      <c r="AO44" s="698">
        <v>0</v>
      </c>
      <c r="AP44" s="633"/>
      <c r="AQ44" s="696">
        <v>0</v>
      </c>
      <c r="AR44" s="697">
        <v>355.82650000000001</v>
      </c>
      <c r="AS44" s="697">
        <v>0</v>
      </c>
      <c r="AT44" s="697">
        <v>0</v>
      </c>
      <c r="AU44" s="697">
        <v>0</v>
      </c>
      <c r="AV44" s="697">
        <v>0</v>
      </c>
      <c r="AW44" s="697">
        <v>0</v>
      </c>
      <c r="AX44" s="697">
        <v>0</v>
      </c>
      <c r="AY44" s="697">
        <v>0</v>
      </c>
      <c r="AZ44" s="697">
        <v>0</v>
      </c>
      <c r="BA44" s="697">
        <v>0</v>
      </c>
      <c r="BB44" s="697">
        <v>0</v>
      </c>
      <c r="BC44" s="697">
        <v>0</v>
      </c>
      <c r="BD44" s="697">
        <v>0</v>
      </c>
      <c r="BE44" s="697">
        <v>0</v>
      </c>
      <c r="BF44" s="697">
        <v>0</v>
      </c>
      <c r="BG44" s="697">
        <v>0</v>
      </c>
      <c r="BH44" s="697">
        <v>0</v>
      </c>
      <c r="BI44" s="697">
        <v>0</v>
      </c>
      <c r="BJ44" s="697">
        <v>0</v>
      </c>
      <c r="BK44" s="697">
        <v>0</v>
      </c>
      <c r="BL44" s="697">
        <v>0</v>
      </c>
      <c r="BM44" s="697">
        <v>0</v>
      </c>
      <c r="BN44" s="697">
        <v>0</v>
      </c>
      <c r="BO44" s="697">
        <v>0</v>
      </c>
      <c r="BP44" s="697">
        <v>0</v>
      </c>
      <c r="BQ44" s="697">
        <v>0</v>
      </c>
      <c r="BR44" s="697">
        <v>0</v>
      </c>
      <c r="BS44" s="697">
        <v>0</v>
      </c>
      <c r="BT44" s="698">
        <v>0</v>
      </c>
      <c r="BU44" s="16"/>
    </row>
    <row r="45" spans="2:73" s="17" customFormat="1" ht="15.75">
      <c r="B45" s="692" t="s">
        <v>753</v>
      </c>
      <c r="C45" s="692" t="s">
        <v>760</v>
      </c>
      <c r="D45" s="692" t="s">
        <v>17</v>
      </c>
      <c r="E45" s="692" t="s">
        <v>755</v>
      </c>
      <c r="F45" s="692" t="s">
        <v>761</v>
      </c>
      <c r="G45" s="692" t="s">
        <v>756</v>
      </c>
      <c r="H45" s="692">
        <v>2012</v>
      </c>
      <c r="I45" s="644" t="s">
        <v>568</v>
      </c>
      <c r="J45" s="644" t="s">
        <v>585</v>
      </c>
      <c r="K45" s="633"/>
      <c r="L45" s="696">
        <v>0</v>
      </c>
      <c r="M45" s="697">
        <v>0.2564580044567995</v>
      </c>
      <c r="N45" s="697">
        <v>0.2564580044567995</v>
      </c>
      <c r="O45" s="697">
        <v>0.2564580044567995</v>
      </c>
      <c r="P45" s="697">
        <v>0.2564580044567995</v>
      </c>
      <c r="Q45" s="697">
        <v>0.2564580044567995</v>
      </c>
      <c r="R45" s="697">
        <v>0.2564580044567995</v>
      </c>
      <c r="S45" s="697">
        <v>0.2564580044567995</v>
      </c>
      <c r="T45" s="697">
        <v>0.2564580044567995</v>
      </c>
      <c r="U45" s="697">
        <v>0.2564580044567995</v>
      </c>
      <c r="V45" s="697">
        <v>0.2564580044567995</v>
      </c>
      <c r="W45" s="697">
        <v>0.2564580044567995</v>
      </c>
      <c r="X45" s="697">
        <v>0.2564580044567995</v>
      </c>
      <c r="Y45" s="697">
        <v>0</v>
      </c>
      <c r="Z45" s="697">
        <v>0</v>
      </c>
      <c r="AA45" s="697">
        <v>0</v>
      </c>
      <c r="AB45" s="697">
        <v>0</v>
      </c>
      <c r="AC45" s="697">
        <v>0</v>
      </c>
      <c r="AD45" s="697">
        <v>0</v>
      </c>
      <c r="AE45" s="697">
        <v>0</v>
      </c>
      <c r="AF45" s="697">
        <v>0</v>
      </c>
      <c r="AG45" s="697">
        <v>0</v>
      </c>
      <c r="AH45" s="697">
        <v>0</v>
      </c>
      <c r="AI45" s="697">
        <v>0</v>
      </c>
      <c r="AJ45" s="697">
        <v>0</v>
      </c>
      <c r="AK45" s="697">
        <v>0</v>
      </c>
      <c r="AL45" s="697">
        <v>0</v>
      </c>
      <c r="AM45" s="697">
        <v>0</v>
      </c>
      <c r="AN45" s="697">
        <v>0</v>
      </c>
      <c r="AO45" s="698">
        <v>0</v>
      </c>
      <c r="AP45" s="633"/>
      <c r="AQ45" s="696">
        <v>0</v>
      </c>
      <c r="AR45" s="697">
        <v>248.46581983118341</v>
      </c>
      <c r="AS45" s="697">
        <v>248.46581983118341</v>
      </c>
      <c r="AT45" s="697">
        <v>248.46581983118341</v>
      </c>
      <c r="AU45" s="697">
        <v>248.46581983118341</v>
      </c>
      <c r="AV45" s="697">
        <v>248.46581983118341</v>
      </c>
      <c r="AW45" s="697">
        <v>248.46581983118341</v>
      </c>
      <c r="AX45" s="697">
        <v>248.46581983118341</v>
      </c>
      <c r="AY45" s="697">
        <v>248.46581983118341</v>
      </c>
      <c r="AZ45" s="697">
        <v>248.46581983118341</v>
      </c>
      <c r="BA45" s="697">
        <v>248.46581983118341</v>
      </c>
      <c r="BB45" s="697">
        <v>248.46581983118341</v>
      </c>
      <c r="BC45" s="697">
        <v>248.46581983118341</v>
      </c>
      <c r="BD45" s="697">
        <v>0</v>
      </c>
      <c r="BE45" s="697">
        <v>0</v>
      </c>
      <c r="BF45" s="697">
        <v>0</v>
      </c>
      <c r="BG45" s="697">
        <v>0</v>
      </c>
      <c r="BH45" s="697">
        <v>0</v>
      </c>
      <c r="BI45" s="697">
        <v>0</v>
      </c>
      <c r="BJ45" s="697">
        <v>0</v>
      </c>
      <c r="BK45" s="697">
        <v>0</v>
      </c>
      <c r="BL45" s="697">
        <v>0</v>
      </c>
      <c r="BM45" s="697">
        <v>0</v>
      </c>
      <c r="BN45" s="697">
        <v>0</v>
      </c>
      <c r="BO45" s="697">
        <v>0</v>
      </c>
      <c r="BP45" s="697">
        <v>0</v>
      </c>
      <c r="BQ45" s="697">
        <v>0</v>
      </c>
      <c r="BR45" s="697">
        <v>0</v>
      </c>
      <c r="BS45" s="697">
        <v>0</v>
      </c>
      <c r="BT45" s="698">
        <v>0</v>
      </c>
      <c r="BU45" s="16"/>
    </row>
    <row r="46" spans="2:73" s="17" customFormat="1" ht="15.75">
      <c r="B46" s="692" t="s">
        <v>753</v>
      </c>
      <c r="C46" s="692" t="s">
        <v>758</v>
      </c>
      <c r="D46" s="692" t="s">
        <v>762</v>
      </c>
      <c r="E46" s="692" t="s">
        <v>755</v>
      </c>
      <c r="F46" s="692" t="s">
        <v>761</v>
      </c>
      <c r="G46" s="692" t="s">
        <v>757</v>
      </c>
      <c r="H46" s="692">
        <v>2012</v>
      </c>
      <c r="I46" s="644" t="s">
        <v>568</v>
      </c>
      <c r="J46" s="644" t="s">
        <v>585</v>
      </c>
      <c r="K46" s="633"/>
      <c r="L46" s="696">
        <v>0</v>
      </c>
      <c r="M46" s="697">
        <v>1.28</v>
      </c>
      <c r="N46" s="697">
        <v>0</v>
      </c>
      <c r="O46" s="697">
        <v>0</v>
      </c>
      <c r="P46" s="697">
        <v>0</v>
      </c>
      <c r="Q46" s="697">
        <v>0</v>
      </c>
      <c r="R46" s="697">
        <v>0</v>
      </c>
      <c r="S46" s="697">
        <v>0</v>
      </c>
      <c r="T46" s="697">
        <v>0</v>
      </c>
      <c r="U46" s="697">
        <v>0</v>
      </c>
      <c r="V46" s="697">
        <v>0</v>
      </c>
      <c r="W46" s="697">
        <v>0</v>
      </c>
      <c r="X46" s="697">
        <v>0</v>
      </c>
      <c r="Y46" s="697">
        <v>0</v>
      </c>
      <c r="Z46" s="697">
        <v>0</v>
      </c>
      <c r="AA46" s="697">
        <v>0</v>
      </c>
      <c r="AB46" s="697">
        <v>0</v>
      </c>
      <c r="AC46" s="697">
        <v>0</v>
      </c>
      <c r="AD46" s="697">
        <v>0</v>
      </c>
      <c r="AE46" s="697">
        <v>0</v>
      </c>
      <c r="AF46" s="697">
        <v>0</v>
      </c>
      <c r="AG46" s="697">
        <v>0</v>
      </c>
      <c r="AH46" s="697">
        <v>0</v>
      </c>
      <c r="AI46" s="697">
        <v>0</v>
      </c>
      <c r="AJ46" s="697">
        <v>0</v>
      </c>
      <c r="AK46" s="697">
        <v>0</v>
      </c>
      <c r="AL46" s="697">
        <v>0</v>
      </c>
      <c r="AM46" s="697">
        <v>0</v>
      </c>
      <c r="AN46" s="697">
        <v>0</v>
      </c>
      <c r="AO46" s="698">
        <v>0</v>
      </c>
      <c r="AP46" s="633"/>
      <c r="AQ46" s="696">
        <v>0</v>
      </c>
      <c r="AR46" s="697">
        <v>7.28</v>
      </c>
      <c r="AS46" s="697">
        <v>0</v>
      </c>
      <c r="AT46" s="697">
        <v>0</v>
      </c>
      <c r="AU46" s="697">
        <v>0</v>
      </c>
      <c r="AV46" s="697">
        <v>0</v>
      </c>
      <c r="AW46" s="697">
        <v>0</v>
      </c>
      <c r="AX46" s="697">
        <v>0</v>
      </c>
      <c r="AY46" s="697">
        <v>0</v>
      </c>
      <c r="AZ46" s="697">
        <v>0</v>
      </c>
      <c r="BA46" s="697">
        <v>0</v>
      </c>
      <c r="BB46" s="697">
        <v>0</v>
      </c>
      <c r="BC46" s="697">
        <v>0</v>
      </c>
      <c r="BD46" s="697">
        <v>0</v>
      </c>
      <c r="BE46" s="697">
        <v>0</v>
      </c>
      <c r="BF46" s="697">
        <v>0</v>
      </c>
      <c r="BG46" s="697">
        <v>0</v>
      </c>
      <c r="BH46" s="697">
        <v>0</v>
      </c>
      <c r="BI46" s="697">
        <v>0</v>
      </c>
      <c r="BJ46" s="697">
        <v>0</v>
      </c>
      <c r="BK46" s="697">
        <v>0</v>
      </c>
      <c r="BL46" s="697">
        <v>0</v>
      </c>
      <c r="BM46" s="697">
        <v>0</v>
      </c>
      <c r="BN46" s="697">
        <v>0</v>
      </c>
      <c r="BO46" s="697">
        <v>0</v>
      </c>
      <c r="BP46" s="697">
        <v>0</v>
      </c>
      <c r="BQ46" s="697">
        <v>0</v>
      </c>
      <c r="BR46" s="697">
        <v>0</v>
      </c>
      <c r="BS46" s="697">
        <v>0</v>
      </c>
      <c r="BT46" s="698">
        <v>0</v>
      </c>
      <c r="BU46" s="16"/>
    </row>
    <row r="47" spans="2:73" s="17" customFormat="1" ht="15.75">
      <c r="B47" s="692" t="s">
        <v>763</v>
      </c>
      <c r="C47" s="692" t="s">
        <v>760</v>
      </c>
      <c r="D47" s="692" t="s">
        <v>17</v>
      </c>
      <c r="E47" s="692" t="s">
        <v>755</v>
      </c>
      <c r="F47" s="692" t="s">
        <v>761</v>
      </c>
      <c r="G47" s="692" t="s">
        <v>756</v>
      </c>
      <c r="H47" s="692">
        <v>2011</v>
      </c>
      <c r="I47" s="644" t="s">
        <v>568</v>
      </c>
      <c r="J47" s="644" t="s">
        <v>578</v>
      </c>
      <c r="K47" s="633"/>
      <c r="L47" s="696">
        <v>-0.12468045430278143</v>
      </c>
      <c r="M47" s="697">
        <v>-0.12468045430278143</v>
      </c>
      <c r="N47" s="697">
        <v>-0.12468045430278143</v>
      </c>
      <c r="O47" s="697">
        <v>-0.12468045430278143</v>
      </c>
      <c r="P47" s="697">
        <v>-0.124680454302781</v>
      </c>
      <c r="Q47" s="697">
        <v>-0.124680454302781</v>
      </c>
      <c r="R47" s="697">
        <v>-0.124680454302781</v>
      </c>
      <c r="S47" s="697">
        <v>-0.124680454302781</v>
      </c>
      <c r="T47" s="697">
        <v>-0.124680454302781</v>
      </c>
      <c r="U47" s="697">
        <v>-0.124680454302781</v>
      </c>
      <c r="V47" s="697">
        <v>-0.124680454302781</v>
      </c>
      <c r="W47" s="697">
        <v>-0.124680454302781</v>
      </c>
      <c r="X47" s="697">
        <v>-0.124680454302781</v>
      </c>
      <c r="Y47" s="697">
        <v>-0.124680454302781</v>
      </c>
      <c r="Z47" s="697">
        <v>-0.124680454302781</v>
      </c>
      <c r="AA47" s="697">
        <v>0</v>
      </c>
      <c r="AB47" s="697">
        <v>0</v>
      </c>
      <c r="AC47" s="697">
        <v>0</v>
      </c>
      <c r="AD47" s="697">
        <v>0</v>
      </c>
      <c r="AE47" s="697">
        <v>0</v>
      </c>
      <c r="AF47" s="697">
        <v>0</v>
      </c>
      <c r="AG47" s="697">
        <v>0</v>
      </c>
      <c r="AH47" s="697">
        <v>0</v>
      </c>
      <c r="AI47" s="697">
        <v>0</v>
      </c>
      <c r="AJ47" s="697">
        <v>0</v>
      </c>
      <c r="AK47" s="697">
        <v>0</v>
      </c>
      <c r="AL47" s="697">
        <v>0</v>
      </c>
      <c r="AM47" s="697">
        <v>0</v>
      </c>
      <c r="AN47" s="697">
        <v>0</v>
      </c>
      <c r="AO47" s="698">
        <v>0</v>
      </c>
      <c r="AP47" s="633"/>
      <c r="AQ47" s="696">
        <v>-640.35881329908057</v>
      </c>
      <c r="AR47" s="697">
        <v>-640.35881329908057</v>
      </c>
      <c r="AS47" s="697">
        <v>-640.35881329908057</v>
      </c>
      <c r="AT47" s="697">
        <v>-640.35881329908057</v>
      </c>
      <c r="AU47" s="697">
        <v>-640.35881329908091</v>
      </c>
      <c r="AV47" s="697">
        <v>-640.35881329908091</v>
      </c>
      <c r="AW47" s="697">
        <v>-640.35881329908091</v>
      </c>
      <c r="AX47" s="697">
        <v>-640.35881329908091</v>
      </c>
      <c r="AY47" s="697">
        <v>-640.35881329908091</v>
      </c>
      <c r="AZ47" s="697">
        <v>-640.35881329908091</v>
      </c>
      <c r="BA47" s="697">
        <v>-640.35881329908091</v>
      </c>
      <c r="BB47" s="697">
        <v>-640.35881329908091</v>
      </c>
      <c r="BC47" s="697">
        <v>-640.35881329908091</v>
      </c>
      <c r="BD47" s="697">
        <v>-640.35881329908091</v>
      </c>
      <c r="BE47" s="697">
        <v>-640.35881329908091</v>
      </c>
      <c r="BF47" s="697">
        <v>0</v>
      </c>
      <c r="BG47" s="697">
        <v>0</v>
      </c>
      <c r="BH47" s="697">
        <v>0</v>
      </c>
      <c r="BI47" s="697">
        <v>0</v>
      </c>
      <c r="BJ47" s="697">
        <v>0</v>
      </c>
      <c r="BK47" s="697">
        <v>0</v>
      </c>
      <c r="BL47" s="697">
        <v>0</v>
      </c>
      <c r="BM47" s="697">
        <v>0</v>
      </c>
      <c r="BN47" s="697">
        <v>0</v>
      </c>
      <c r="BO47" s="697">
        <v>0</v>
      </c>
      <c r="BP47" s="697">
        <v>0</v>
      </c>
      <c r="BQ47" s="697">
        <v>0</v>
      </c>
      <c r="BR47" s="697">
        <v>0</v>
      </c>
      <c r="BS47" s="697">
        <v>0</v>
      </c>
      <c r="BT47" s="698">
        <v>0</v>
      </c>
      <c r="BU47" s="16"/>
    </row>
    <row r="48" spans="2:73" s="17" customFormat="1" ht="15.75">
      <c r="B48" s="692" t="s">
        <v>763</v>
      </c>
      <c r="C48" s="692" t="s">
        <v>754</v>
      </c>
      <c r="D48" s="692" t="s">
        <v>3</v>
      </c>
      <c r="E48" s="692" t="s">
        <v>755</v>
      </c>
      <c r="F48" s="692" t="s">
        <v>29</v>
      </c>
      <c r="G48" s="692" t="s">
        <v>756</v>
      </c>
      <c r="H48" s="692">
        <v>2011</v>
      </c>
      <c r="I48" s="644" t="s">
        <v>568</v>
      </c>
      <c r="J48" s="644" t="s">
        <v>578</v>
      </c>
      <c r="K48" s="633"/>
      <c r="L48" s="696">
        <v>-9.2470792831833108</v>
      </c>
      <c r="M48" s="697">
        <v>-9.2470792831833108</v>
      </c>
      <c r="N48" s="697">
        <v>-9.2470792831833108</v>
      </c>
      <c r="O48" s="697">
        <v>-9.2470792831833108</v>
      </c>
      <c r="P48" s="697">
        <v>-9.2470792831833108</v>
      </c>
      <c r="Q48" s="697">
        <v>-9.2470792831833108</v>
      </c>
      <c r="R48" s="697">
        <v>-9.2470792831833108</v>
      </c>
      <c r="S48" s="697">
        <v>-9.2470792831833108</v>
      </c>
      <c r="T48" s="697">
        <v>-9.2470792831833108</v>
      </c>
      <c r="U48" s="697">
        <v>-9.2470792831833108</v>
      </c>
      <c r="V48" s="697">
        <v>-9.2470792831833108</v>
      </c>
      <c r="W48" s="697">
        <v>-9.2470792831833108</v>
      </c>
      <c r="X48" s="697">
        <v>-9.2470792831833108</v>
      </c>
      <c r="Y48" s="697">
        <v>-9.2470792831833108</v>
      </c>
      <c r="Z48" s="697">
        <v>-9.2470792831833108</v>
      </c>
      <c r="AA48" s="697">
        <v>-9.2470792831833108</v>
      </c>
      <c r="AB48" s="697">
        <v>-9.2470792831833108</v>
      </c>
      <c r="AC48" s="697">
        <v>-9.2470792831833108</v>
      </c>
      <c r="AD48" s="697">
        <v>-6.8256751719649937</v>
      </c>
      <c r="AE48" s="697">
        <v>0</v>
      </c>
      <c r="AF48" s="697">
        <v>0</v>
      </c>
      <c r="AG48" s="697">
        <v>0</v>
      </c>
      <c r="AH48" s="697">
        <v>0</v>
      </c>
      <c r="AI48" s="697">
        <v>0</v>
      </c>
      <c r="AJ48" s="697">
        <v>0</v>
      </c>
      <c r="AK48" s="697">
        <v>0</v>
      </c>
      <c r="AL48" s="697">
        <v>0</v>
      </c>
      <c r="AM48" s="697">
        <v>0</v>
      </c>
      <c r="AN48" s="697">
        <v>0</v>
      </c>
      <c r="AO48" s="698">
        <v>0</v>
      </c>
      <c r="AP48" s="633"/>
      <c r="AQ48" s="696">
        <v>-16197.080117089985</v>
      </c>
      <c r="AR48" s="697">
        <v>-16197.080117089985</v>
      </c>
      <c r="AS48" s="697">
        <v>-16197.080117089985</v>
      </c>
      <c r="AT48" s="697">
        <v>-16197.080117089985</v>
      </c>
      <c r="AU48" s="697">
        <v>-16197.080117089985</v>
      </c>
      <c r="AV48" s="697">
        <v>-16197.080117089985</v>
      </c>
      <c r="AW48" s="697">
        <v>-16197.080117089985</v>
      </c>
      <c r="AX48" s="697">
        <v>-16197.080117089985</v>
      </c>
      <c r="AY48" s="697">
        <v>-16197.080117089985</v>
      </c>
      <c r="AZ48" s="697">
        <v>-16197.080117089985</v>
      </c>
      <c r="BA48" s="697">
        <v>-16197.080117089985</v>
      </c>
      <c r="BB48" s="697">
        <v>-16197.080117089985</v>
      </c>
      <c r="BC48" s="697">
        <v>-16197.080117089985</v>
      </c>
      <c r="BD48" s="697">
        <v>-16197.080117089985</v>
      </c>
      <c r="BE48" s="697">
        <v>-16197.080117089985</v>
      </c>
      <c r="BF48" s="697">
        <v>-16197.080117089985</v>
      </c>
      <c r="BG48" s="697">
        <v>-16197.080117089985</v>
      </c>
      <c r="BH48" s="697">
        <v>-16197.080117089985</v>
      </c>
      <c r="BI48" s="697">
        <v>-14035.431744281726</v>
      </c>
      <c r="BJ48" s="697">
        <v>0</v>
      </c>
      <c r="BK48" s="697">
        <v>0</v>
      </c>
      <c r="BL48" s="697">
        <v>0</v>
      </c>
      <c r="BM48" s="697">
        <v>0</v>
      </c>
      <c r="BN48" s="697">
        <v>0</v>
      </c>
      <c r="BO48" s="697">
        <v>0</v>
      </c>
      <c r="BP48" s="697">
        <v>0</v>
      </c>
      <c r="BQ48" s="697">
        <v>0</v>
      </c>
      <c r="BR48" s="697">
        <v>0</v>
      </c>
      <c r="BS48" s="697">
        <v>0</v>
      </c>
      <c r="BT48" s="698">
        <v>0</v>
      </c>
      <c r="BU48" s="16"/>
    </row>
    <row r="49" spans="2:73" s="17" customFormat="1" ht="15.75">
      <c r="B49" s="692" t="s">
        <v>763</v>
      </c>
      <c r="C49" s="692" t="s">
        <v>754</v>
      </c>
      <c r="D49" s="692" t="s">
        <v>5</v>
      </c>
      <c r="E49" s="692" t="s">
        <v>755</v>
      </c>
      <c r="F49" s="692" t="s">
        <v>29</v>
      </c>
      <c r="G49" s="692" t="s">
        <v>756</v>
      </c>
      <c r="H49" s="692">
        <v>2011</v>
      </c>
      <c r="I49" s="644" t="s">
        <v>568</v>
      </c>
      <c r="J49" s="644" t="s">
        <v>578</v>
      </c>
      <c r="K49" s="633"/>
      <c r="L49" s="696">
        <v>0.24480180968845361</v>
      </c>
      <c r="M49" s="697">
        <v>0.24480180968845361</v>
      </c>
      <c r="N49" s="697">
        <v>0.24480180968845361</v>
      </c>
      <c r="O49" s="697">
        <v>0.24480180968845361</v>
      </c>
      <c r="P49" s="697">
        <v>0.24480180968845361</v>
      </c>
      <c r="Q49" s="697">
        <v>0.2238565788356866</v>
      </c>
      <c r="R49" s="697">
        <v>0.12792373194803464</v>
      </c>
      <c r="S49" s="697">
        <v>0.12786719394837209</v>
      </c>
      <c r="T49" s="697">
        <v>0.12786719394837209</v>
      </c>
      <c r="U49" s="697">
        <v>4.0151547073525411E-2</v>
      </c>
      <c r="V49" s="697">
        <v>1.668247014642265E-2</v>
      </c>
      <c r="W49" s="697">
        <v>1.667800439778909E-2</v>
      </c>
      <c r="X49" s="697">
        <v>1.667800439778909E-2</v>
      </c>
      <c r="Y49" s="697">
        <v>1.591115477774831E-2</v>
      </c>
      <c r="Z49" s="697">
        <v>1.591115477774831E-2</v>
      </c>
      <c r="AA49" s="697">
        <v>1.5876041728538369E-2</v>
      </c>
      <c r="AB49" s="697">
        <v>0</v>
      </c>
      <c r="AC49" s="697">
        <v>0</v>
      </c>
      <c r="AD49" s="697">
        <v>0</v>
      </c>
      <c r="AE49" s="697">
        <v>0</v>
      </c>
      <c r="AF49" s="697">
        <v>0</v>
      </c>
      <c r="AG49" s="697">
        <v>0</v>
      </c>
      <c r="AH49" s="697">
        <v>0</v>
      </c>
      <c r="AI49" s="697">
        <v>0</v>
      </c>
      <c r="AJ49" s="697">
        <v>0</v>
      </c>
      <c r="AK49" s="697">
        <v>0</v>
      </c>
      <c r="AL49" s="697">
        <v>0</v>
      </c>
      <c r="AM49" s="697">
        <v>0</v>
      </c>
      <c r="AN49" s="697">
        <v>0</v>
      </c>
      <c r="AO49" s="698">
        <v>0</v>
      </c>
      <c r="AP49" s="633"/>
      <c r="AQ49" s="696">
        <v>4955.2923974484602</v>
      </c>
      <c r="AR49" s="697">
        <v>4955.2923974484602</v>
      </c>
      <c r="AS49" s="697">
        <v>4955.2923974484602</v>
      </c>
      <c r="AT49" s="697">
        <v>4955.2923974484602</v>
      </c>
      <c r="AU49" s="697">
        <v>4955.2923974484602</v>
      </c>
      <c r="AV49" s="697">
        <v>4502.9404240605518</v>
      </c>
      <c r="AW49" s="697">
        <v>2431.0887024254716</v>
      </c>
      <c r="AX49" s="697">
        <v>2430.593429548428</v>
      </c>
      <c r="AY49" s="697">
        <v>2430.593429548428</v>
      </c>
      <c r="AZ49" s="697">
        <v>536.20772237957681</v>
      </c>
      <c r="BA49" s="697">
        <v>450.47420661550439</v>
      </c>
      <c r="BB49" s="697">
        <v>413.67132921823094</v>
      </c>
      <c r="BC49" s="697">
        <v>413.67132921823094</v>
      </c>
      <c r="BD49" s="697">
        <v>343.2860187379892</v>
      </c>
      <c r="BE49" s="697">
        <v>343.2860187379892</v>
      </c>
      <c r="BF49" s="697">
        <v>342.87322283413215</v>
      </c>
      <c r="BG49" s="697">
        <v>0</v>
      </c>
      <c r="BH49" s="697">
        <v>0</v>
      </c>
      <c r="BI49" s="697">
        <v>0</v>
      </c>
      <c r="BJ49" s="697">
        <v>0</v>
      </c>
      <c r="BK49" s="697">
        <v>0</v>
      </c>
      <c r="BL49" s="697">
        <v>0</v>
      </c>
      <c r="BM49" s="697">
        <v>0</v>
      </c>
      <c r="BN49" s="697">
        <v>0</v>
      </c>
      <c r="BO49" s="697">
        <v>0</v>
      </c>
      <c r="BP49" s="697">
        <v>0</v>
      </c>
      <c r="BQ49" s="697">
        <v>0</v>
      </c>
      <c r="BR49" s="697">
        <v>0</v>
      </c>
      <c r="BS49" s="697">
        <v>0</v>
      </c>
      <c r="BT49" s="698">
        <v>0</v>
      </c>
      <c r="BU49" s="16"/>
    </row>
    <row r="50" spans="2:73" s="17" customFormat="1" ht="15.75">
      <c r="B50" s="692" t="s">
        <v>763</v>
      </c>
      <c r="C50" s="692" t="s">
        <v>754</v>
      </c>
      <c r="D50" s="692" t="s">
        <v>4</v>
      </c>
      <c r="E50" s="692" t="s">
        <v>755</v>
      </c>
      <c r="F50" s="692" t="s">
        <v>29</v>
      </c>
      <c r="G50" s="692" t="s">
        <v>756</v>
      </c>
      <c r="H50" s="692">
        <v>2011</v>
      </c>
      <c r="I50" s="644" t="s">
        <v>568</v>
      </c>
      <c r="J50" s="644" t="s">
        <v>578</v>
      </c>
      <c r="K50" s="633"/>
      <c r="L50" s="696">
        <v>3.6537303481757918E-2</v>
      </c>
      <c r="M50" s="697">
        <v>3.6537303481757918E-2</v>
      </c>
      <c r="N50" s="697">
        <v>3.6537303481757918E-2</v>
      </c>
      <c r="O50" s="697">
        <v>3.6537303481757918E-2</v>
      </c>
      <c r="P50" s="697">
        <v>3.6537303481757918E-2</v>
      </c>
      <c r="Q50" s="697">
        <v>3.4036842517699152E-2</v>
      </c>
      <c r="R50" s="697">
        <v>2.3807063151932335E-2</v>
      </c>
      <c r="S50" s="697">
        <v>2.3752559199114311E-2</v>
      </c>
      <c r="T50" s="697">
        <v>2.3752559199114311E-2</v>
      </c>
      <c r="U50" s="697">
        <v>1.3280984429207061E-2</v>
      </c>
      <c r="V50" s="697">
        <v>1.7555659096535532E-3</v>
      </c>
      <c r="W50" s="697">
        <v>1.7537141197511098E-3</v>
      </c>
      <c r="X50" s="697">
        <v>1.7537141197511098E-3</v>
      </c>
      <c r="Y50" s="697">
        <v>1.7081803167739431E-3</v>
      </c>
      <c r="Z50" s="697">
        <v>1.7081803167739431E-3</v>
      </c>
      <c r="AA50" s="697">
        <v>1.6769386898688799E-3</v>
      </c>
      <c r="AB50" s="697">
        <v>0</v>
      </c>
      <c r="AC50" s="697">
        <v>0</v>
      </c>
      <c r="AD50" s="697">
        <v>0</v>
      </c>
      <c r="AE50" s="697">
        <v>0</v>
      </c>
      <c r="AF50" s="697">
        <v>0</v>
      </c>
      <c r="AG50" s="697">
        <v>0</v>
      </c>
      <c r="AH50" s="697">
        <v>0</v>
      </c>
      <c r="AI50" s="697">
        <v>0</v>
      </c>
      <c r="AJ50" s="697">
        <v>0</v>
      </c>
      <c r="AK50" s="697">
        <v>0</v>
      </c>
      <c r="AL50" s="697">
        <v>0</v>
      </c>
      <c r="AM50" s="697">
        <v>0</v>
      </c>
      <c r="AN50" s="697">
        <v>0</v>
      </c>
      <c r="AO50" s="698">
        <v>0</v>
      </c>
      <c r="AP50" s="633"/>
      <c r="AQ50" s="696">
        <v>625.61032001756371</v>
      </c>
      <c r="AR50" s="697">
        <v>625.61032001756371</v>
      </c>
      <c r="AS50" s="697">
        <v>625.61032001756371</v>
      </c>
      <c r="AT50" s="697">
        <v>625.61032001756371</v>
      </c>
      <c r="AU50" s="697">
        <v>625.61032001756371</v>
      </c>
      <c r="AV50" s="697">
        <v>571.60812450955905</v>
      </c>
      <c r="AW50" s="697">
        <v>350.67664297297739</v>
      </c>
      <c r="AX50" s="697">
        <v>350.19918834629146</v>
      </c>
      <c r="AY50" s="697">
        <v>350.19918834629146</v>
      </c>
      <c r="AZ50" s="697">
        <v>124.04567660207435</v>
      </c>
      <c r="BA50" s="697">
        <v>56.02414162232207</v>
      </c>
      <c r="BB50" s="697">
        <v>40.763274444760967</v>
      </c>
      <c r="BC50" s="697">
        <v>40.763274444760967</v>
      </c>
      <c r="BD50" s="697">
        <v>36.583953263479557</v>
      </c>
      <c r="BE50" s="697">
        <v>36.583953263479557</v>
      </c>
      <c r="BF50" s="697">
        <v>36.21667056071194</v>
      </c>
      <c r="BG50" s="697">
        <v>0</v>
      </c>
      <c r="BH50" s="697">
        <v>0</v>
      </c>
      <c r="BI50" s="697">
        <v>0</v>
      </c>
      <c r="BJ50" s="697">
        <v>0</v>
      </c>
      <c r="BK50" s="697">
        <v>0</v>
      </c>
      <c r="BL50" s="697">
        <v>0</v>
      </c>
      <c r="BM50" s="697">
        <v>0</v>
      </c>
      <c r="BN50" s="697">
        <v>0</v>
      </c>
      <c r="BO50" s="697">
        <v>0</v>
      </c>
      <c r="BP50" s="697">
        <v>0</v>
      </c>
      <c r="BQ50" s="697">
        <v>0</v>
      </c>
      <c r="BR50" s="697">
        <v>0</v>
      </c>
      <c r="BS50" s="697">
        <v>0</v>
      </c>
      <c r="BT50" s="698">
        <v>0</v>
      </c>
      <c r="BU50" s="16"/>
    </row>
    <row r="51" spans="2:73" s="17" customFormat="1" ht="15.75">
      <c r="B51" s="692" t="s">
        <v>208</v>
      </c>
      <c r="C51" s="692" t="s">
        <v>758</v>
      </c>
      <c r="D51" s="692" t="s">
        <v>770</v>
      </c>
      <c r="E51" s="692" t="s">
        <v>755</v>
      </c>
      <c r="F51" s="692" t="s">
        <v>759</v>
      </c>
      <c r="G51" s="692" t="s">
        <v>756</v>
      </c>
      <c r="H51" s="692">
        <v>2013</v>
      </c>
      <c r="I51" s="644" t="s">
        <v>569</v>
      </c>
      <c r="J51" s="644" t="s">
        <v>585</v>
      </c>
      <c r="K51" s="633"/>
      <c r="L51" s="696">
        <v>0</v>
      </c>
      <c r="M51" s="697">
        <v>0</v>
      </c>
      <c r="N51" s="697">
        <v>8.8126766229999998</v>
      </c>
      <c r="O51" s="697">
        <v>8.8126766229999998</v>
      </c>
      <c r="P51" s="697">
        <v>8.8126766229999998</v>
      </c>
      <c r="Q51" s="697">
        <v>8.8126766229999998</v>
      </c>
      <c r="R51" s="697">
        <v>0</v>
      </c>
      <c r="S51" s="697">
        <v>0</v>
      </c>
      <c r="T51" s="697">
        <v>0</v>
      </c>
      <c r="U51" s="697">
        <v>0</v>
      </c>
      <c r="V51" s="697">
        <v>0</v>
      </c>
      <c r="W51" s="697">
        <v>0</v>
      </c>
      <c r="X51" s="697">
        <v>0</v>
      </c>
      <c r="Y51" s="697">
        <v>0</v>
      </c>
      <c r="Z51" s="697">
        <v>0</v>
      </c>
      <c r="AA51" s="697">
        <v>0</v>
      </c>
      <c r="AB51" s="697">
        <v>0</v>
      </c>
      <c r="AC51" s="697">
        <v>0</v>
      </c>
      <c r="AD51" s="697">
        <v>0</v>
      </c>
      <c r="AE51" s="697">
        <v>0</v>
      </c>
      <c r="AF51" s="697">
        <v>0</v>
      </c>
      <c r="AG51" s="697">
        <v>0</v>
      </c>
      <c r="AH51" s="697">
        <v>0</v>
      </c>
      <c r="AI51" s="697">
        <v>0</v>
      </c>
      <c r="AJ51" s="697">
        <v>0</v>
      </c>
      <c r="AK51" s="697">
        <v>0</v>
      </c>
      <c r="AL51" s="697">
        <v>0</v>
      </c>
      <c r="AM51" s="697">
        <v>0</v>
      </c>
      <c r="AN51" s="697">
        <v>0</v>
      </c>
      <c r="AO51" s="698">
        <v>0</v>
      </c>
      <c r="AP51" s="633"/>
      <c r="AQ51" s="696">
        <v>0</v>
      </c>
      <c r="AR51" s="697">
        <v>0</v>
      </c>
      <c r="AS51" s="697">
        <v>48450.767796975</v>
      </c>
      <c r="AT51" s="697">
        <v>48450.767796975</v>
      </c>
      <c r="AU51" s="697">
        <v>48450.767796975</v>
      </c>
      <c r="AV51" s="697">
        <v>48450.767796975</v>
      </c>
      <c r="AW51" s="697">
        <v>0</v>
      </c>
      <c r="AX51" s="697">
        <v>0</v>
      </c>
      <c r="AY51" s="697">
        <v>0</v>
      </c>
      <c r="AZ51" s="697">
        <v>0</v>
      </c>
      <c r="BA51" s="697">
        <v>0</v>
      </c>
      <c r="BB51" s="697">
        <v>0</v>
      </c>
      <c r="BC51" s="697">
        <v>0</v>
      </c>
      <c r="BD51" s="697">
        <v>0</v>
      </c>
      <c r="BE51" s="697">
        <v>0</v>
      </c>
      <c r="BF51" s="697">
        <v>0</v>
      </c>
      <c r="BG51" s="697">
        <v>0</v>
      </c>
      <c r="BH51" s="697">
        <v>0</v>
      </c>
      <c r="BI51" s="697">
        <v>0</v>
      </c>
      <c r="BJ51" s="697">
        <v>0</v>
      </c>
      <c r="BK51" s="697">
        <v>0</v>
      </c>
      <c r="BL51" s="697">
        <v>0</v>
      </c>
      <c r="BM51" s="697">
        <v>0</v>
      </c>
      <c r="BN51" s="697">
        <v>0</v>
      </c>
      <c r="BO51" s="697">
        <v>0</v>
      </c>
      <c r="BP51" s="697">
        <v>0</v>
      </c>
      <c r="BQ51" s="697">
        <v>0</v>
      </c>
      <c r="BR51" s="697">
        <v>0</v>
      </c>
      <c r="BS51" s="697">
        <v>0</v>
      </c>
      <c r="BT51" s="698">
        <v>0</v>
      </c>
      <c r="BU51" s="16"/>
    </row>
    <row r="52" spans="2:73" s="17" customFormat="1" ht="15.75">
      <c r="B52" s="692" t="s">
        <v>208</v>
      </c>
      <c r="C52" s="692" t="s">
        <v>758</v>
      </c>
      <c r="D52" s="692" t="s">
        <v>764</v>
      </c>
      <c r="E52" s="692" t="s">
        <v>755</v>
      </c>
      <c r="F52" s="692" t="s">
        <v>759</v>
      </c>
      <c r="G52" s="692" t="s">
        <v>757</v>
      </c>
      <c r="H52" s="692">
        <v>2011</v>
      </c>
      <c r="I52" s="644" t="s">
        <v>569</v>
      </c>
      <c r="J52" s="644" t="s">
        <v>578</v>
      </c>
      <c r="K52" s="633"/>
      <c r="L52" s="696">
        <v>0</v>
      </c>
      <c r="M52" s="697">
        <v>0</v>
      </c>
      <c r="N52" s="697">
        <v>2.56</v>
      </c>
      <c r="O52" s="697">
        <v>0</v>
      </c>
      <c r="P52" s="697">
        <v>0</v>
      </c>
      <c r="Q52" s="697">
        <v>0</v>
      </c>
      <c r="R52" s="697">
        <v>0</v>
      </c>
      <c r="S52" s="697">
        <v>0</v>
      </c>
      <c r="T52" s="697">
        <v>0</v>
      </c>
      <c r="U52" s="697">
        <v>0</v>
      </c>
      <c r="V52" s="697">
        <v>0</v>
      </c>
      <c r="W52" s="697">
        <v>0</v>
      </c>
      <c r="X52" s="697">
        <v>0</v>
      </c>
      <c r="Y52" s="697">
        <v>0</v>
      </c>
      <c r="Z52" s="697">
        <v>0</v>
      </c>
      <c r="AA52" s="697">
        <v>0</v>
      </c>
      <c r="AB52" s="697">
        <v>0</v>
      </c>
      <c r="AC52" s="697">
        <v>0</v>
      </c>
      <c r="AD52" s="697">
        <v>0</v>
      </c>
      <c r="AE52" s="697">
        <v>0</v>
      </c>
      <c r="AF52" s="697">
        <v>0</v>
      </c>
      <c r="AG52" s="697">
        <v>0</v>
      </c>
      <c r="AH52" s="697">
        <v>0</v>
      </c>
      <c r="AI52" s="697">
        <v>0</v>
      </c>
      <c r="AJ52" s="697">
        <v>0</v>
      </c>
      <c r="AK52" s="697">
        <v>0</v>
      </c>
      <c r="AL52" s="697">
        <v>0</v>
      </c>
      <c r="AM52" s="697">
        <v>0</v>
      </c>
      <c r="AN52" s="697">
        <v>0</v>
      </c>
      <c r="AO52" s="698">
        <v>0</v>
      </c>
      <c r="AP52" s="633"/>
      <c r="AQ52" s="696">
        <v>0</v>
      </c>
      <c r="AR52" s="697">
        <v>0</v>
      </c>
      <c r="AS52" s="697">
        <v>4.0837810000000001</v>
      </c>
      <c r="AT52" s="697">
        <v>0</v>
      </c>
      <c r="AU52" s="697">
        <v>0</v>
      </c>
      <c r="AV52" s="697">
        <v>0</v>
      </c>
      <c r="AW52" s="697">
        <v>0</v>
      </c>
      <c r="AX52" s="697">
        <v>0</v>
      </c>
      <c r="AY52" s="697">
        <v>0</v>
      </c>
      <c r="AZ52" s="697">
        <v>0</v>
      </c>
      <c r="BA52" s="697">
        <v>0</v>
      </c>
      <c r="BB52" s="697">
        <v>0</v>
      </c>
      <c r="BC52" s="697">
        <v>0</v>
      </c>
      <c r="BD52" s="697">
        <v>0</v>
      </c>
      <c r="BE52" s="697">
        <v>0</v>
      </c>
      <c r="BF52" s="697">
        <v>0</v>
      </c>
      <c r="BG52" s="697">
        <v>0</v>
      </c>
      <c r="BH52" s="697">
        <v>0</v>
      </c>
      <c r="BI52" s="697">
        <v>0</v>
      </c>
      <c r="BJ52" s="697">
        <v>0</v>
      </c>
      <c r="BK52" s="697">
        <v>0</v>
      </c>
      <c r="BL52" s="697">
        <v>0</v>
      </c>
      <c r="BM52" s="697">
        <v>0</v>
      </c>
      <c r="BN52" s="697">
        <v>0</v>
      </c>
      <c r="BO52" s="697">
        <v>0</v>
      </c>
      <c r="BP52" s="697">
        <v>0</v>
      </c>
      <c r="BQ52" s="697">
        <v>0</v>
      </c>
      <c r="BR52" s="697">
        <v>0</v>
      </c>
      <c r="BS52" s="697">
        <v>0</v>
      </c>
      <c r="BT52" s="698">
        <v>0</v>
      </c>
      <c r="BU52" s="16"/>
    </row>
    <row r="53" spans="2:73">
      <c r="B53" s="692" t="s">
        <v>208</v>
      </c>
      <c r="C53" s="692" t="s">
        <v>758</v>
      </c>
      <c r="D53" s="692" t="s">
        <v>764</v>
      </c>
      <c r="E53" s="692" t="s">
        <v>755</v>
      </c>
      <c r="F53" s="692" t="s">
        <v>759</v>
      </c>
      <c r="G53" s="692" t="s">
        <v>757</v>
      </c>
      <c r="H53" s="692">
        <v>2013</v>
      </c>
      <c r="I53" s="644" t="s">
        <v>569</v>
      </c>
      <c r="J53" s="644" t="s">
        <v>585</v>
      </c>
      <c r="K53" s="633"/>
      <c r="L53" s="696">
        <v>0</v>
      </c>
      <c r="M53" s="697">
        <v>0</v>
      </c>
      <c r="N53" s="697">
        <v>4.4800000000000004</v>
      </c>
      <c r="O53" s="697">
        <v>0</v>
      </c>
      <c r="P53" s="697">
        <v>0</v>
      </c>
      <c r="Q53" s="697">
        <v>0</v>
      </c>
      <c r="R53" s="697">
        <v>0</v>
      </c>
      <c r="S53" s="697">
        <v>0</v>
      </c>
      <c r="T53" s="697">
        <v>0</v>
      </c>
      <c r="U53" s="697">
        <v>0</v>
      </c>
      <c r="V53" s="697">
        <v>0</v>
      </c>
      <c r="W53" s="697">
        <v>0</v>
      </c>
      <c r="X53" s="697">
        <v>0</v>
      </c>
      <c r="Y53" s="697">
        <v>0</v>
      </c>
      <c r="Z53" s="697">
        <v>0</v>
      </c>
      <c r="AA53" s="697">
        <v>0</v>
      </c>
      <c r="AB53" s="697">
        <v>0</v>
      </c>
      <c r="AC53" s="697">
        <v>0</v>
      </c>
      <c r="AD53" s="697">
        <v>0</v>
      </c>
      <c r="AE53" s="697">
        <v>0</v>
      </c>
      <c r="AF53" s="697">
        <v>0</v>
      </c>
      <c r="AG53" s="697">
        <v>0</v>
      </c>
      <c r="AH53" s="697">
        <v>0</v>
      </c>
      <c r="AI53" s="697">
        <v>0</v>
      </c>
      <c r="AJ53" s="697">
        <v>0</v>
      </c>
      <c r="AK53" s="697">
        <v>0</v>
      </c>
      <c r="AL53" s="697">
        <v>0</v>
      </c>
      <c r="AM53" s="697">
        <v>0</v>
      </c>
      <c r="AN53" s="697">
        <v>0</v>
      </c>
      <c r="AO53" s="698">
        <v>0</v>
      </c>
      <c r="AP53" s="633"/>
      <c r="AQ53" s="696">
        <v>0</v>
      </c>
      <c r="AR53" s="697">
        <v>0</v>
      </c>
      <c r="AS53" s="697">
        <v>0</v>
      </c>
      <c r="AT53" s="697">
        <v>0</v>
      </c>
      <c r="AU53" s="697">
        <v>0</v>
      </c>
      <c r="AV53" s="697">
        <v>0</v>
      </c>
      <c r="AW53" s="697">
        <v>0</v>
      </c>
      <c r="AX53" s="697">
        <v>0</v>
      </c>
      <c r="AY53" s="697">
        <v>0</v>
      </c>
      <c r="AZ53" s="697">
        <v>0</v>
      </c>
      <c r="BA53" s="697">
        <v>0</v>
      </c>
      <c r="BB53" s="697">
        <v>0</v>
      </c>
      <c r="BC53" s="697">
        <v>0</v>
      </c>
      <c r="BD53" s="697">
        <v>0</v>
      </c>
      <c r="BE53" s="697">
        <v>0</v>
      </c>
      <c r="BF53" s="697">
        <v>0</v>
      </c>
      <c r="BG53" s="697">
        <v>0</v>
      </c>
      <c r="BH53" s="697">
        <v>0</v>
      </c>
      <c r="BI53" s="697">
        <v>0</v>
      </c>
      <c r="BJ53" s="697">
        <v>0</v>
      </c>
      <c r="BK53" s="697">
        <v>0</v>
      </c>
      <c r="BL53" s="697">
        <v>0</v>
      </c>
      <c r="BM53" s="697">
        <v>0</v>
      </c>
      <c r="BN53" s="697">
        <v>0</v>
      </c>
      <c r="BO53" s="697">
        <v>0</v>
      </c>
      <c r="BP53" s="697">
        <v>0</v>
      </c>
      <c r="BQ53" s="697">
        <v>0</v>
      </c>
      <c r="BR53" s="697">
        <v>0</v>
      </c>
      <c r="BS53" s="697">
        <v>0</v>
      </c>
      <c r="BT53" s="698">
        <v>0</v>
      </c>
    </row>
    <row r="54" spans="2:73">
      <c r="B54" s="692" t="s">
        <v>208</v>
      </c>
      <c r="C54" s="692" t="s">
        <v>758</v>
      </c>
      <c r="D54" s="692" t="s">
        <v>765</v>
      </c>
      <c r="E54" s="692" t="s">
        <v>755</v>
      </c>
      <c r="F54" s="692" t="s">
        <v>759</v>
      </c>
      <c r="G54" s="692" t="s">
        <v>757</v>
      </c>
      <c r="H54" s="692">
        <v>2013</v>
      </c>
      <c r="I54" s="644" t="s">
        <v>569</v>
      </c>
      <c r="J54" s="644" t="s">
        <v>585</v>
      </c>
      <c r="K54" s="633"/>
      <c r="L54" s="696">
        <v>0</v>
      </c>
      <c r="M54" s="697">
        <v>0</v>
      </c>
      <c r="N54" s="697">
        <v>0</v>
      </c>
      <c r="O54" s="697">
        <v>0</v>
      </c>
      <c r="P54" s="697">
        <v>0</v>
      </c>
      <c r="Q54" s="697">
        <v>0</v>
      </c>
      <c r="R54" s="697">
        <v>0</v>
      </c>
      <c r="S54" s="697">
        <v>0</v>
      </c>
      <c r="T54" s="697">
        <v>0</v>
      </c>
      <c r="U54" s="697">
        <v>0</v>
      </c>
      <c r="V54" s="697">
        <v>0</v>
      </c>
      <c r="W54" s="697">
        <v>0</v>
      </c>
      <c r="X54" s="697">
        <v>0</v>
      </c>
      <c r="Y54" s="697">
        <v>0</v>
      </c>
      <c r="Z54" s="697">
        <v>0</v>
      </c>
      <c r="AA54" s="697">
        <v>0</v>
      </c>
      <c r="AB54" s="697">
        <v>0</v>
      </c>
      <c r="AC54" s="697">
        <v>0</v>
      </c>
      <c r="AD54" s="697">
        <v>0</v>
      </c>
      <c r="AE54" s="697">
        <v>0</v>
      </c>
      <c r="AF54" s="697">
        <v>0</v>
      </c>
      <c r="AG54" s="697">
        <v>0</v>
      </c>
      <c r="AH54" s="697">
        <v>0</v>
      </c>
      <c r="AI54" s="697">
        <v>0</v>
      </c>
      <c r="AJ54" s="697">
        <v>0</v>
      </c>
      <c r="AK54" s="697">
        <v>0</v>
      </c>
      <c r="AL54" s="697">
        <v>0</v>
      </c>
      <c r="AM54" s="697">
        <v>0</v>
      </c>
      <c r="AN54" s="697">
        <v>0</v>
      </c>
      <c r="AO54" s="698">
        <v>0</v>
      </c>
      <c r="AP54" s="633"/>
      <c r="AQ54" s="696">
        <v>0</v>
      </c>
      <c r="AR54" s="697">
        <v>0</v>
      </c>
      <c r="AS54" s="697">
        <v>0</v>
      </c>
      <c r="AT54" s="697">
        <v>0</v>
      </c>
      <c r="AU54" s="697">
        <v>0</v>
      </c>
      <c r="AV54" s="697">
        <v>0</v>
      </c>
      <c r="AW54" s="697">
        <v>0</v>
      </c>
      <c r="AX54" s="697">
        <v>0</v>
      </c>
      <c r="AY54" s="697">
        <v>0</v>
      </c>
      <c r="AZ54" s="697">
        <v>0</v>
      </c>
      <c r="BA54" s="697">
        <v>0</v>
      </c>
      <c r="BB54" s="697">
        <v>0</v>
      </c>
      <c r="BC54" s="697">
        <v>0</v>
      </c>
      <c r="BD54" s="697">
        <v>0</v>
      </c>
      <c r="BE54" s="697">
        <v>0</v>
      </c>
      <c r="BF54" s="697">
        <v>0</v>
      </c>
      <c r="BG54" s="697">
        <v>0</v>
      </c>
      <c r="BH54" s="697">
        <v>0</v>
      </c>
      <c r="BI54" s="697">
        <v>0</v>
      </c>
      <c r="BJ54" s="697">
        <v>0</v>
      </c>
      <c r="BK54" s="697">
        <v>0</v>
      </c>
      <c r="BL54" s="697">
        <v>0</v>
      </c>
      <c r="BM54" s="697">
        <v>0</v>
      </c>
      <c r="BN54" s="697">
        <v>0</v>
      </c>
      <c r="BO54" s="697">
        <v>0</v>
      </c>
      <c r="BP54" s="697">
        <v>0</v>
      </c>
      <c r="BQ54" s="697">
        <v>0</v>
      </c>
      <c r="BR54" s="697">
        <v>0</v>
      </c>
      <c r="BS54" s="697">
        <v>0</v>
      </c>
      <c r="BT54" s="698">
        <v>0</v>
      </c>
    </row>
    <row r="55" spans="2:73">
      <c r="B55" s="692" t="s">
        <v>208</v>
      </c>
      <c r="C55" s="692" t="s">
        <v>758</v>
      </c>
      <c r="D55" s="692" t="s">
        <v>22</v>
      </c>
      <c r="E55" s="692" t="s">
        <v>755</v>
      </c>
      <c r="F55" s="692" t="s">
        <v>759</v>
      </c>
      <c r="G55" s="692" t="s">
        <v>756</v>
      </c>
      <c r="H55" s="692">
        <v>2013</v>
      </c>
      <c r="I55" s="644" t="s">
        <v>569</v>
      </c>
      <c r="J55" s="644" t="s">
        <v>585</v>
      </c>
      <c r="K55" s="633"/>
      <c r="L55" s="696">
        <v>0</v>
      </c>
      <c r="M55" s="697">
        <v>0</v>
      </c>
      <c r="N55" s="697">
        <v>49.719287682000001</v>
      </c>
      <c r="O55" s="697">
        <v>49.719287682000001</v>
      </c>
      <c r="P55" s="697">
        <v>49.719287682000001</v>
      </c>
      <c r="Q55" s="697">
        <v>49.719287682000001</v>
      </c>
      <c r="R55" s="697">
        <v>42.466001962</v>
      </c>
      <c r="S55" s="697">
        <v>41.010981504</v>
      </c>
      <c r="T55" s="697">
        <v>41.010981504</v>
      </c>
      <c r="U55" s="697">
        <v>41.010981504</v>
      </c>
      <c r="V55" s="697">
        <v>41.010981504</v>
      </c>
      <c r="W55" s="697">
        <v>30.404237694999999</v>
      </c>
      <c r="X55" s="697">
        <v>18.237981276999999</v>
      </c>
      <c r="Y55" s="697">
        <v>18.237981276999999</v>
      </c>
      <c r="Z55" s="697">
        <v>2.1374722099999999</v>
      </c>
      <c r="AA55" s="697">
        <v>2.1374722099999999</v>
      </c>
      <c r="AB55" s="697">
        <v>2.1374722099999999</v>
      </c>
      <c r="AC55" s="697">
        <v>1.7189848430000001</v>
      </c>
      <c r="AD55" s="697">
        <v>0</v>
      </c>
      <c r="AE55" s="697">
        <v>0</v>
      </c>
      <c r="AF55" s="697">
        <v>0</v>
      </c>
      <c r="AG55" s="697">
        <v>0</v>
      </c>
      <c r="AH55" s="697">
        <v>0</v>
      </c>
      <c r="AI55" s="697">
        <v>0</v>
      </c>
      <c r="AJ55" s="697">
        <v>0</v>
      </c>
      <c r="AK55" s="697">
        <v>0</v>
      </c>
      <c r="AL55" s="697">
        <v>0</v>
      </c>
      <c r="AM55" s="697">
        <v>0</v>
      </c>
      <c r="AN55" s="697">
        <v>0</v>
      </c>
      <c r="AO55" s="698">
        <v>0</v>
      </c>
      <c r="AP55" s="633"/>
      <c r="AQ55" s="696">
        <v>0</v>
      </c>
      <c r="AR55" s="697">
        <v>0</v>
      </c>
      <c r="AS55" s="697">
        <v>318357.215505703</v>
      </c>
      <c r="AT55" s="697">
        <v>318357.215505703</v>
      </c>
      <c r="AU55" s="697">
        <v>318357.215505703</v>
      </c>
      <c r="AV55" s="697">
        <v>318357.215505703</v>
      </c>
      <c r="AW55" s="697">
        <v>295805.45246985101</v>
      </c>
      <c r="AX55" s="697">
        <v>285184.79192522803</v>
      </c>
      <c r="AY55" s="697">
        <v>285184.79192522803</v>
      </c>
      <c r="AZ55" s="697">
        <v>285184.79192522803</v>
      </c>
      <c r="BA55" s="697">
        <v>285184.79192522803</v>
      </c>
      <c r="BB55" s="697">
        <v>207762.77019701601</v>
      </c>
      <c r="BC55" s="697">
        <v>118957.3662298</v>
      </c>
      <c r="BD55" s="697">
        <v>118957.3662298</v>
      </c>
      <c r="BE55" s="697">
        <v>30789.397548815999</v>
      </c>
      <c r="BF55" s="697">
        <v>30789.397548815999</v>
      </c>
      <c r="BG55" s="697">
        <v>30789.397548815999</v>
      </c>
      <c r="BH55" s="697">
        <v>24761.261193710001</v>
      </c>
      <c r="BI55" s="697">
        <v>0</v>
      </c>
      <c r="BJ55" s="697">
        <v>0</v>
      </c>
      <c r="BK55" s="697">
        <v>0</v>
      </c>
      <c r="BL55" s="697">
        <v>0</v>
      </c>
      <c r="BM55" s="697">
        <v>0</v>
      </c>
      <c r="BN55" s="697">
        <v>0</v>
      </c>
      <c r="BO55" s="697">
        <v>0</v>
      </c>
      <c r="BP55" s="697">
        <v>0</v>
      </c>
      <c r="BQ55" s="697">
        <v>0</v>
      </c>
      <c r="BR55" s="697">
        <v>0</v>
      </c>
      <c r="BS55" s="697">
        <v>0</v>
      </c>
      <c r="BT55" s="698">
        <v>0</v>
      </c>
    </row>
    <row r="56" spans="2:73">
      <c r="B56" s="692" t="s">
        <v>208</v>
      </c>
      <c r="C56" s="692" t="s">
        <v>758</v>
      </c>
      <c r="D56" s="692" t="s">
        <v>766</v>
      </c>
      <c r="E56" s="692" t="s">
        <v>755</v>
      </c>
      <c r="F56" s="692" t="s">
        <v>759</v>
      </c>
      <c r="G56" s="692" t="s">
        <v>756</v>
      </c>
      <c r="H56" s="692">
        <v>2013</v>
      </c>
      <c r="I56" s="644" t="s">
        <v>569</v>
      </c>
      <c r="J56" s="644" t="s">
        <v>585</v>
      </c>
      <c r="K56" s="633"/>
      <c r="L56" s="696">
        <v>0</v>
      </c>
      <c r="M56" s="697">
        <v>0</v>
      </c>
      <c r="N56" s="697">
        <v>4.5467608159999999</v>
      </c>
      <c r="O56" s="697">
        <v>4.5467608159999999</v>
      </c>
      <c r="P56" s="697">
        <v>4.5467608159999999</v>
      </c>
      <c r="Q56" s="697">
        <v>4.5467608159999999</v>
      </c>
      <c r="R56" s="697">
        <v>0.91104355199999998</v>
      </c>
      <c r="S56" s="697">
        <v>0.91104355199999998</v>
      </c>
      <c r="T56" s="697">
        <v>0.91104355199999998</v>
      </c>
      <c r="U56" s="697">
        <v>0.91104355199999998</v>
      </c>
      <c r="V56" s="697">
        <v>0.91104355199999998</v>
      </c>
      <c r="W56" s="697">
        <v>0.91104355199999998</v>
      </c>
      <c r="X56" s="697">
        <v>0.91104355199999998</v>
      </c>
      <c r="Y56" s="697">
        <v>0.91104355199999998</v>
      </c>
      <c r="Z56" s="697">
        <v>0</v>
      </c>
      <c r="AA56" s="697">
        <v>0</v>
      </c>
      <c r="AB56" s="697">
        <v>0</v>
      </c>
      <c r="AC56" s="697">
        <v>0</v>
      </c>
      <c r="AD56" s="697">
        <v>0</v>
      </c>
      <c r="AE56" s="697">
        <v>0</v>
      </c>
      <c r="AF56" s="697">
        <v>0</v>
      </c>
      <c r="AG56" s="697">
        <v>0</v>
      </c>
      <c r="AH56" s="697">
        <v>0</v>
      </c>
      <c r="AI56" s="697">
        <v>0</v>
      </c>
      <c r="AJ56" s="697">
        <v>0</v>
      </c>
      <c r="AK56" s="697">
        <v>0</v>
      </c>
      <c r="AL56" s="697">
        <v>0</v>
      </c>
      <c r="AM56" s="697">
        <v>0</v>
      </c>
      <c r="AN56" s="697">
        <v>0</v>
      </c>
      <c r="AO56" s="698">
        <v>0</v>
      </c>
      <c r="AP56" s="633"/>
      <c r="AQ56" s="696">
        <v>0</v>
      </c>
      <c r="AR56" s="697">
        <v>0</v>
      </c>
      <c r="AS56" s="697">
        <v>14385.349016691</v>
      </c>
      <c r="AT56" s="697">
        <v>14385.349016691</v>
      </c>
      <c r="AU56" s="697">
        <v>14385.349016691</v>
      </c>
      <c r="AV56" s="697">
        <v>14385.349016691</v>
      </c>
      <c r="AW56" s="697">
        <v>2980.9889227570002</v>
      </c>
      <c r="AX56" s="697">
        <v>2980.9889227570002</v>
      </c>
      <c r="AY56" s="697">
        <v>2980.9889227570002</v>
      </c>
      <c r="AZ56" s="697">
        <v>2980.9889227570002</v>
      </c>
      <c r="BA56" s="697">
        <v>2980.9889227570002</v>
      </c>
      <c r="BB56" s="697">
        <v>2980.9889227570002</v>
      </c>
      <c r="BC56" s="697">
        <v>2980.9889227570002</v>
      </c>
      <c r="BD56" s="697">
        <v>2980.9889227570002</v>
      </c>
      <c r="BE56" s="697">
        <v>0</v>
      </c>
      <c r="BF56" s="697">
        <v>0</v>
      </c>
      <c r="BG56" s="697">
        <v>0</v>
      </c>
      <c r="BH56" s="697">
        <v>0</v>
      </c>
      <c r="BI56" s="697">
        <v>0</v>
      </c>
      <c r="BJ56" s="697">
        <v>0</v>
      </c>
      <c r="BK56" s="697">
        <v>0</v>
      </c>
      <c r="BL56" s="697">
        <v>0</v>
      </c>
      <c r="BM56" s="697">
        <v>0</v>
      </c>
      <c r="BN56" s="697">
        <v>0</v>
      </c>
      <c r="BO56" s="697">
        <v>0</v>
      </c>
      <c r="BP56" s="697">
        <v>0</v>
      </c>
      <c r="BQ56" s="697">
        <v>0</v>
      </c>
      <c r="BR56" s="697">
        <v>0</v>
      </c>
      <c r="BS56" s="697">
        <v>0</v>
      </c>
      <c r="BT56" s="698">
        <v>0</v>
      </c>
    </row>
    <row r="57" spans="2:73">
      <c r="B57" s="692" t="s">
        <v>208</v>
      </c>
      <c r="C57" s="692" t="s">
        <v>754</v>
      </c>
      <c r="D57" s="692" t="s">
        <v>767</v>
      </c>
      <c r="E57" s="692" t="s">
        <v>755</v>
      </c>
      <c r="F57" s="692" t="s">
        <v>29</v>
      </c>
      <c r="G57" s="692" t="s">
        <v>756</v>
      </c>
      <c r="H57" s="692">
        <v>2013</v>
      </c>
      <c r="I57" s="644" t="s">
        <v>569</v>
      </c>
      <c r="J57" s="644" t="s">
        <v>585</v>
      </c>
      <c r="K57" s="633"/>
      <c r="L57" s="696">
        <v>0</v>
      </c>
      <c r="M57" s="697">
        <v>0</v>
      </c>
      <c r="N57" s="697">
        <v>1.1724121430000001</v>
      </c>
      <c r="O57" s="697">
        <v>1.1724121430000001</v>
      </c>
      <c r="P57" s="697">
        <v>1.130094317</v>
      </c>
      <c r="Q57" s="697">
        <v>0.96877126099999999</v>
      </c>
      <c r="R57" s="697">
        <v>0.96877126099999999</v>
      </c>
      <c r="S57" s="697">
        <v>0.96877126099999999</v>
      </c>
      <c r="T57" s="697">
        <v>0.96877126099999999</v>
      </c>
      <c r="U57" s="697">
        <v>0.96741568200000005</v>
      </c>
      <c r="V57" s="697">
        <v>0.72357090300000004</v>
      </c>
      <c r="W57" s="697">
        <v>0.72357090300000004</v>
      </c>
      <c r="X57" s="697">
        <v>0.58121982900000002</v>
      </c>
      <c r="Y57" s="697">
        <v>0.58120356399999995</v>
      </c>
      <c r="Z57" s="697">
        <v>0.58120356399999995</v>
      </c>
      <c r="AA57" s="697">
        <v>0.58033710100000002</v>
      </c>
      <c r="AB57" s="697">
        <v>0.58033710100000002</v>
      </c>
      <c r="AC57" s="697">
        <v>0.57962730299999998</v>
      </c>
      <c r="AD57" s="697">
        <v>0.56171607300000004</v>
      </c>
      <c r="AE57" s="697">
        <v>0.32971487199999999</v>
      </c>
      <c r="AF57" s="697">
        <v>0.32971487199999999</v>
      </c>
      <c r="AG57" s="697">
        <v>0.32971487199999999</v>
      </c>
      <c r="AH57" s="697">
        <v>0</v>
      </c>
      <c r="AI57" s="697">
        <v>0</v>
      </c>
      <c r="AJ57" s="697">
        <v>0</v>
      </c>
      <c r="AK57" s="697">
        <v>0</v>
      </c>
      <c r="AL57" s="697">
        <v>0</v>
      </c>
      <c r="AM57" s="697">
        <v>0</v>
      </c>
      <c r="AN57" s="697">
        <v>0</v>
      </c>
      <c r="AO57" s="698">
        <v>0</v>
      </c>
      <c r="AP57" s="633"/>
      <c r="AQ57" s="696">
        <v>0</v>
      </c>
      <c r="AR57" s="697">
        <v>0</v>
      </c>
      <c r="AS57" s="697">
        <v>17492.644044917</v>
      </c>
      <c r="AT57" s="697">
        <v>17492.644044917</v>
      </c>
      <c r="AU57" s="697">
        <v>16818.549654685001</v>
      </c>
      <c r="AV57" s="697">
        <v>14248.782250316</v>
      </c>
      <c r="AW57" s="697">
        <v>14248.782250316</v>
      </c>
      <c r="AX57" s="697">
        <v>14248.782250316</v>
      </c>
      <c r="AY57" s="697">
        <v>14248.782250316</v>
      </c>
      <c r="AZ57" s="697">
        <v>14236.907385801</v>
      </c>
      <c r="BA57" s="697">
        <v>10352.62463767</v>
      </c>
      <c r="BB57" s="697">
        <v>10352.62463767</v>
      </c>
      <c r="BC57" s="697">
        <v>9413.0838385210009</v>
      </c>
      <c r="BD57" s="697">
        <v>9279.0373844200003</v>
      </c>
      <c r="BE57" s="697">
        <v>9279.0373844200003</v>
      </c>
      <c r="BF57" s="697">
        <v>9240.8926679600008</v>
      </c>
      <c r="BG57" s="697">
        <v>9240.8926679600008</v>
      </c>
      <c r="BH57" s="697">
        <v>9233.0716943919997</v>
      </c>
      <c r="BI57" s="697">
        <v>8947.7578921849999</v>
      </c>
      <c r="BJ57" s="697">
        <v>5252.1353530529996</v>
      </c>
      <c r="BK57" s="697">
        <v>5252.1353530529996</v>
      </c>
      <c r="BL57" s="697">
        <v>5252.1353530529996</v>
      </c>
      <c r="BM57" s="697">
        <v>0</v>
      </c>
      <c r="BN57" s="697">
        <v>0</v>
      </c>
      <c r="BO57" s="697">
        <v>0</v>
      </c>
      <c r="BP57" s="697">
        <v>0</v>
      </c>
      <c r="BQ57" s="697">
        <v>0</v>
      </c>
      <c r="BR57" s="697">
        <v>0</v>
      </c>
      <c r="BS57" s="697">
        <v>0</v>
      </c>
      <c r="BT57" s="698">
        <v>0</v>
      </c>
    </row>
    <row r="58" spans="2:73">
      <c r="B58" s="692" t="s">
        <v>208</v>
      </c>
      <c r="C58" s="692" t="s">
        <v>754</v>
      </c>
      <c r="D58" s="692" t="s">
        <v>2</v>
      </c>
      <c r="E58" s="692" t="s">
        <v>755</v>
      </c>
      <c r="F58" s="692" t="s">
        <v>29</v>
      </c>
      <c r="G58" s="692" t="s">
        <v>756</v>
      </c>
      <c r="H58" s="692">
        <v>2013</v>
      </c>
      <c r="I58" s="644" t="s">
        <v>569</v>
      </c>
      <c r="J58" s="644" t="s">
        <v>585</v>
      </c>
      <c r="K58" s="633"/>
      <c r="L58" s="696">
        <v>0</v>
      </c>
      <c r="M58" s="697">
        <v>0</v>
      </c>
      <c r="N58" s="697">
        <v>1.6575527919999999</v>
      </c>
      <c r="O58" s="697">
        <v>1.6575527919999999</v>
      </c>
      <c r="P58" s="697">
        <v>1.6575527919999999</v>
      </c>
      <c r="Q58" s="697">
        <v>1.6575527919999999</v>
      </c>
      <c r="R58" s="697">
        <v>0</v>
      </c>
      <c r="S58" s="697">
        <v>0</v>
      </c>
      <c r="T58" s="697">
        <v>0</v>
      </c>
      <c r="U58" s="697">
        <v>0</v>
      </c>
      <c r="V58" s="697">
        <v>0</v>
      </c>
      <c r="W58" s="697">
        <v>0</v>
      </c>
      <c r="X58" s="697">
        <v>0</v>
      </c>
      <c r="Y58" s="697">
        <v>0</v>
      </c>
      <c r="Z58" s="697">
        <v>0</v>
      </c>
      <c r="AA58" s="697">
        <v>0</v>
      </c>
      <c r="AB58" s="697">
        <v>0</v>
      </c>
      <c r="AC58" s="697">
        <v>0</v>
      </c>
      <c r="AD58" s="697">
        <v>0</v>
      </c>
      <c r="AE58" s="697">
        <v>0</v>
      </c>
      <c r="AF58" s="697">
        <v>0</v>
      </c>
      <c r="AG58" s="697">
        <v>0</v>
      </c>
      <c r="AH58" s="697">
        <v>0</v>
      </c>
      <c r="AI58" s="697">
        <v>0</v>
      </c>
      <c r="AJ58" s="697">
        <v>0</v>
      </c>
      <c r="AK58" s="697">
        <v>0</v>
      </c>
      <c r="AL58" s="697">
        <v>0</v>
      </c>
      <c r="AM58" s="697">
        <v>0</v>
      </c>
      <c r="AN58" s="697">
        <v>0</v>
      </c>
      <c r="AO58" s="698">
        <v>0</v>
      </c>
      <c r="AP58" s="633"/>
      <c r="AQ58" s="696">
        <v>0</v>
      </c>
      <c r="AR58" s="697">
        <v>0</v>
      </c>
      <c r="AS58" s="697">
        <v>2955.5190240000002</v>
      </c>
      <c r="AT58" s="697">
        <v>2955.5190240000002</v>
      </c>
      <c r="AU58" s="697">
        <v>2955.5190240000002</v>
      </c>
      <c r="AV58" s="697">
        <v>2955.5190240000002</v>
      </c>
      <c r="AW58" s="697">
        <v>0</v>
      </c>
      <c r="AX58" s="697">
        <v>0</v>
      </c>
      <c r="AY58" s="697">
        <v>0</v>
      </c>
      <c r="AZ58" s="697">
        <v>0</v>
      </c>
      <c r="BA58" s="697">
        <v>0</v>
      </c>
      <c r="BB58" s="697">
        <v>0</v>
      </c>
      <c r="BC58" s="697">
        <v>0</v>
      </c>
      <c r="BD58" s="697">
        <v>0</v>
      </c>
      <c r="BE58" s="697">
        <v>0</v>
      </c>
      <c r="BF58" s="697">
        <v>0</v>
      </c>
      <c r="BG58" s="697">
        <v>0</v>
      </c>
      <c r="BH58" s="697">
        <v>0</v>
      </c>
      <c r="BI58" s="697">
        <v>0</v>
      </c>
      <c r="BJ58" s="697">
        <v>0</v>
      </c>
      <c r="BK58" s="697">
        <v>0</v>
      </c>
      <c r="BL58" s="697">
        <v>0</v>
      </c>
      <c r="BM58" s="697">
        <v>0</v>
      </c>
      <c r="BN58" s="697">
        <v>0</v>
      </c>
      <c r="BO58" s="697">
        <v>0</v>
      </c>
      <c r="BP58" s="697">
        <v>0</v>
      </c>
      <c r="BQ58" s="697">
        <v>0</v>
      </c>
      <c r="BR58" s="697">
        <v>0</v>
      </c>
      <c r="BS58" s="697">
        <v>0</v>
      </c>
      <c r="BT58" s="698">
        <v>0</v>
      </c>
    </row>
    <row r="59" spans="2:73">
      <c r="B59" s="692" t="s">
        <v>208</v>
      </c>
      <c r="C59" s="692" t="s">
        <v>754</v>
      </c>
      <c r="D59" s="692" t="s">
        <v>1</v>
      </c>
      <c r="E59" s="692" t="s">
        <v>755</v>
      </c>
      <c r="F59" s="692" t="s">
        <v>29</v>
      </c>
      <c r="G59" s="692" t="s">
        <v>756</v>
      </c>
      <c r="H59" s="692">
        <v>2013</v>
      </c>
      <c r="I59" s="644" t="s">
        <v>569</v>
      </c>
      <c r="J59" s="644" t="s">
        <v>585</v>
      </c>
      <c r="K59" s="633"/>
      <c r="L59" s="696">
        <v>0</v>
      </c>
      <c r="M59" s="697">
        <v>0</v>
      </c>
      <c r="N59" s="697">
        <v>0.658819767</v>
      </c>
      <c r="O59" s="697">
        <v>0.658819767</v>
      </c>
      <c r="P59" s="697">
        <v>0.658819767</v>
      </c>
      <c r="Q59" s="697">
        <v>0.658819767</v>
      </c>
      <c r="R59" s="697">
        <v>0.424803808</v>
      </c>
      <c r="S59" s="697">
        <v>0</v>
      </c>
      <c r="T59" s="697">
        <v>0</v>
      </c>
      <c r="U59" s="697">
        <v>0</v>
      </c>
      <c r="V59" s="697">
        <v>0</v>
      </c>
      <c r="W59" s="697">
        <v>0</v>
      </c>
      <c r="X59" s="697">
        <v>0</v>
      </c>
      <c r="Y59" s="697">
        <v>0</v>
      </c>
      <c r="Z59" s="697">
        <v>0</v>
      </c>
      <c r="AA59" s="697">
        <v>0</v>
      </c>
      <c r="AB59" s="697">
        <v>0</v>
      </c>
      <c r="AC59" s="697">
        <v>0</v>
      </c>
      <c r="AD59" s="697">
        <v>0</v>
      </c>
      <c r="AE59" s="697">
        <v>0</v>
      </c>
      <c r="AF59" s="697">
        <v>0</v>
      </c>
      <c r="AG59" s="697">
        <v>0</v>
      </c>
      <c r="AH59" s="697">
        <v>0</v>
      </c>
      <c r="AI59" s="697">
        <v>0</v>
      </c>
      <c r="AJ59" s="697">
        <v>0</v>
      </c>
      <c r="AK59" s="697">
        <v>0</v>
      </c>
      <c r="AL59" s="697">
        <v>0</v>
      </c>
      <c r="AM59" s="697">
        <v>0</v>
      </c>
      <c r="AN59" s="697">
        <v>0</v>
      </c>
      <c r="AO59" s="698">
        <v>0</v>
      </c>
      <c r="AP59" s="633"/>
      <c r="AQ59" s="696">
        <v>0</v>
      </c>
      <c r="AR59" s="697">
        <v>0</v>
      </c>
      <c r="AS59" s="697">
        <v>3674.7004376780001</v>
      </c>
      <c r="AT59" s="697">
        <v>3674.7004376780001</v>
      </c>
      <c r="AU59" s="697">
        <v>3674.7004376780001</v>
      </c>
      <c r="AV59" s="697">
        <v>3674.7004376780001</v>
      </c>
      <c r="AW59" s="697">
        <v>2890.4352974630001</v>
      </c>
      <c r="AX59" s="697">
        <v>0</v>
      </c>
      <c r="AY59" s="697">
        <v>0</v>
      </c>
      <c r="AZ59" s="697">
        <v>0</v>
      </c>
      <c r="BA59" s="697">
        <v>0</v>
      </c>
      <c r="BB59" s="697">
        <v>0</v>
      </c>
      <c r="BC59" s="697">
        <v>0</v>
      </c>
      <c r="BD59" s="697">
        <v>0</v>
      </c>
      <c r="BE59" s="697">
        <v>0</v>
      </c>
      <c r="BF59" s="697">
        <v>0</v>
      </c>
      <c r="BG59" s="697">
        <v>0</v>
      </c>
      <c r="BH59" s="697">
        <v>0</v>
      </c>
      <c r="BI59" s="697">
        <v>0</v>
      </c>
      <c r="BJ59" s="697">
        <v>0</v>
      </c>
      <c r="BK59" s="697">
        <v>0</v>
      </c>
      <c r="BL59" s="697">
        <v>0</v>
      </c>
      <c r="BM59" s="697">
        <v>0</v>
      </c>
      <c r="BN59" s="697">
        <v>0</v>
      </c>
      <c r="BO59" s="697">
        <v>0</v>
      </c>
      <c r="BP59" s="697">
        <v>0</v>
      </c>
      <c r="BQ59" s="697">
        <v>0</v>
      </c>
      <c r="BR59" s="697">
        <v>0</v>
      </c>
      <c r="BS59" s="697">
        <v>0</v>
      </c>
      <c r="BT59" s="698">
        <v>0</v>
      </c>
    </row>
    <row r="60" spans="2:73" ht="15.75">
      <c r="B60" s="692" t="s">
        <v>208</v>
      </c>
      <c r="C60" s="692" t="s">
        <v>754</v>
      </c>
      <c r="D60" s="692" t="s">
        <v>768</v>
      </c>
      <c r="E60" s="692" t="s">
        <v>755</v>
      </c>
      <c r="F60" s="692" t="s">
        <v>29</v>
      </c>
      <c r="G60" s="692" t="s">
        <v>756</v>
      </c>
      <c r="H60" s="692">
        <v>2013</v>
      </c>
      <c r="I60" s="644" t="s">
        <v>569</v>
      </c>
      <c r="J60" s="644" t="s">
        <v>585</v>
      </c>
      <c r="K60" s="633"/>
      <c r="L60" s="696">
        <v>0</v>
      </c>
      <c r="M60" s="697">
        <v>0</v>
      </c>
      <c r="N60" s="697">
        <v>2.6863671060000001</v>
      </c>
      <c r="O60" s="697">
        <v>2.6863671060000001</v>
      </c>
      <c r="P60" s="697">
        <v>2.5388868150000001</v>
      </c>
      <c r="Q60" s="697">
        <v>2.0355740149999999</v>
      </c>
      <c r="R60" s="697">
        <v>2.0355740149999999</v>
      </c>
      <c r="S60" s="697">
        <v>2.0355740149999999</v>
      </c>
      <c r="T60" s="697">
        <v>2.0355740149999999</v>
      </c>
      <c r="U60" s="697">
        <v>2.031723387</v>
      </c>
      <c r="V60" s="697">
        <v>1.7462463580000001</v>
      </c>
      <c r="W60" s="697">
        <v>1.7462463580000001</v>
      </c>
      <c r="X60" s="697">
        <v>1.2671267399999999</v>
      </c>
      <c r="Y60" s="697">
        <v>0.81847210999999997</v>
      </c>
      <c r="Z60" s="697">
        <v>0.81847210999999997</v>
      </c>
      <c r="AA60" s="697">
        <v>0.80234878899999995</v>
      </c>
      <c r="AB60" s="697">
        <v>0.80234878899999995</v>
      </c>
      <c r="AC60" s="697">
        <v>0.79407708700000001</v>
      </c>
      <c r="AD60" s="697">
        <v>0.68542194899999997</v>
      </c>
      <c r="AE60" s="697">
        <v>0.40232720500000002</v>
      </c>
      <c r="AF60" s="697">
        <v>0.40232720500000002</v>
      </c>
      <c r="AG60" s="697">
        <v>0.40232720500000002</v>
      </c>
      <c r="AH60" s="697">
        <v>0</v>
      </c>
      <c r="AI60" s="697">
        <v>0</v>
      </c>
      <c r="AJ60" s="697">
        <v>0</v>
      </c>
      <c r="AK60" s="697">
        <v>0</v>
      </c>
      <c r="AL60" s="697">
        <v>0</v>
      </c>
      <c r="AM60" s="697">
        <v>0</v>
      </c>
      <c r="AN60" s="697">
        <v>0</v>
      </c>
      <c r="AO60" s="698">
        <v>0</v>
      </c>
      <c r="AP60" s="633"/>
      <c r="AQ60" s="696">
        <v>0</v>
      </c>
      <c r="AR60" s="697">
        <v>0</v>
      </c>
      <c r="AS60" s="697">
        <v>38990.333879550002</v>
      </c>
      <c r="AT60" s="697">
        <v>38990.333879550002</v>
      </c>
      <c r="AU60" s="697">
        <v>36641.072382421</v>
      </c>
      <c r="AV60" s="697">
        <v>28623.639207274999</v>
      </c>
      <c r="AW60" s="697">
        <v>28623.639207274999</v>
      </c>
      <c r="AX60" s="697">
        <v>28623.639207274999</v>
      </c>
      <c r="AY60" s="697">
        <v>28623.639207274999</v>
      </c>
      <c r="AZ60" s="697">
        <v>28589.907708073999</v>
      </c>
      <c r="BA60" s="697">
        <v>24042.451333248999</v>
      </c>
      <c r="BB60" s="697">
        <v>24042.451333248999</v>
      </c>
      <c r="BC60" s="697">
        <v>20920.811129010999</v>
      </c>
      <c r="BD60" s="697">
        <v>13450.0596403</v>
      </c>
      <c r="BE60" s="697">
        <v>13450.0596403</v>
      </c>
      <c r="BF60" s="697">
        <v>12740.254459151</v>
      </c>
      <c r="BG60" s="697">
        <v>12740.254459151</v>
      </c>
      <c r="BH60" s="697">
        <v>12649.112002477001</v>
      </c>
      <c r="BI60" s="697">
        <v>10918.308995305</v>
      </c>
      <c r="BJ60" s="697">
        <v>6408.8008060239999</v>
      </c>
      <c r="BK60" s="697">
        <v>6408.8008060239999</v>
      </c>
      <c r="BL60" s="697">
        <v>6408.8008060239999</v>
      </c>
      <c r="BM60" s="697">
        <v>0</v>
      </c>
      <c r="BN60" s="697">
        <v>0</v>
      </c>
      <c r="BO60" s="697">
        <v>0</v>
      </c>
      <c r="BP60" s="697">
        <v>0</v>
      </c>
      <c r="BQ60" s="697">
        <v>0</v>
      </c>
      <c r="BR60" s="697">
        <v>0</v>
      </c>
      <c r="BS60" s="697">
        <v>0</v>
      </c>
      <c r="BT60" s="698">
        <v>0</v>
      </c>
      <c r="BU60" s="163"/>
    </row>
    <row r="61" spans="2:73">
      <c r="B61" s="692" t="s">
        <v>208</v>
      </c>
      <c r="C61" s="692" t="s">
        <v>754</v>
      </c>
      <c r="D61" s="692" t="s">
        <v>14</v>
      </c>
      <c r="E61" s="692" t="s">
        <v>755</v>
      </c>
      <c r="F61" s="692" t="s">
        <v>29</v>
      </c>
      <c r="G61" s="692" t="s">
        <v>756</v>
      </c>
      <c r="H61" s="692">
        <v>2013</v>
      </c>
      <c r="I61" s="644" t="s">
        <v>569</v>
      </c>
      <c r="J61" s="644" t="s">
        <v>585</v>
      </c>
      <c r="K61" s="633"/>
      <c r="L61" s="696">
        <v>0</v>
      </c>
      <c r="M61" s="697">
        <v>0</v>
      </c>
      <c r="N61" s="697">
        <v>10.081596047</v>
      </c>
      <c r="O61" s="697">
        <v>9.9573043620000004</v>
      </c>
      <c r="P61" s="697">
        <v>9.9460051049999993</v>
      </c>
      <c r="Q61" s="697">
        <v>9.3258057430000001</v>
      </c>
      <c r="R61" s="697">
        <v>9.0564486009999996</v>
      </c>
      <c r="S61" s="697">
        <v>8.791545911</v>
      </c>
      <c r="T61" s="697">
        <v>8.4916810090000006</v>
      </c>
      <c r="U61" s="697">
        <v>8.4916810090000006</v>
      </c>
      <c r="V61" s="697">
        <v>5.8468860600000001</v>
      </c>
      <c r="W61" s="697">
        <v>5.5991722859999999</v>
      </c>
      <c r="X61" s="697">
        <v>5.4191996570000001</v>
      </c>
      <c r="Y61" s="697">
        <v>5.4191996570000001</v>
      </c>
      <c r="Z61" s="697">
        <v>5.142566811</v>
      </c>
      <c r="AA61" s="697">
        <v>5.142566811</v>
      </c>
      <c r="AB61" s="697">
        <v>2.218934279</v>
      </c>
      <c r="AC61" s="697">
        <v>2.1462324110000002</v>
      </c>
      <c r="AD61" s="697">
        <v>2.1462324110000002</v>
      </c>
      <c r="AE61" s="697">
        <v>2.1462324110000002</v>
      </c>
      <c r="AF61" s="697">
        <v>2.1462324110000002</v>
      </c>
      <c r="AG61" s="697">
        <v>2.1462324110000002</v>
      </c>
      <c r="AH61" s="697">
        <v>0.77076809899999998</v>
      </c>
      <c r="AI61" s="697">
        <v>0</v>
      </c>
      <c r="AJ61" s="697">
        <v>0</v>
      </c>
      <c r="AK61" s="697">
        <v>0</v>
      </c>
      <c r="AL61" s="697">
        <v>0</v>
      </c>
      <c r="AM61" s="697">
        <v>0</v>
      </c>
      <c r="AN61" s="697">
        <v>0</v>
      </c>
      <c r="AO61" s="698">
        <v>0</v>
      </c>
      <c r="AP61" s="633"/>
      <c r="AQ61" s="696">
        <v>0</v>
      </c>
      <c r="AR61" s="697">
        <v>0</v>
      </c>
      <c r="AS61" s="697">
        <v>118699.46366882299</v>
      </c>
      <c r="AT61" s="697">
        <v>116306.767196655</v>
      </c>
      <c r="AU61" s="697">
        <v>116089.249588013</v>
      </c>
      <c r="AV61" s="697">
        <v>104150.005626678</v>
      </c>
      <c r="AW61" s="697">
        <v>98073.239574431995</v>
      </c>
      <c r="AX61" s="697">
        <v>92973.689212799</v>
      </c>
      <c r="AY61" s="697">
        <v>87201.093387604007</v>
      </c>
      <c r="AZ61" s="697">
        <v>86509.789058684997</v>
      </c>
      <c r="BA61" s="697">
        <v>35595.755317688003</v>
      </c>
      <c r="BB61" s="697">
        <v>35364.405876160003</v>
      </c>
      <c r="BC61" s="697">
        <v>33573.460464477997</v>
      </c>
      <c r="BD61" s="697">
        <v>33573.460464477997</v>
      </c>
      <c r="BE61" s="697">
        <v>32653.751602173004</v>
      </c>
      <c r="BF61" s="697">
        <v>32653.751602173004</v>
      </c>
      <c r="BG61" s="697">
        <v>9762.6103668209998</v>
      </c>
      <c r="BH61" s="697">
        <v>9163.0892791749993</v>
      </c>
      <c r="BI61" s="697">
        <v>9163.0892791749993</v>
      </c>
      <c r="BJ61" s="697">
        <v>9163.0892791749993</v>
      </c>
      <c r="BK61" s="697">
        <v>9163.0892791749993</v>
      </c>
      <c r="BL61" s="697">
        <v>9163.0892791749993</v>
      </c>
      <c r="BM61" s="697">
        <v>5682.389282227</v>
      </c>
      <c r="BN61" s="697">
        <v>0</v>
      </c>
      <c r="BO61" s="697">
        <v>0</v>
      </c>
      <c r="BP61" s="697">
        <v>0</v>
      </c>
      <c r="BQ61" s="697">
        <v>0</v>
      </c>
      <c r="BR61" s="697">
        <v>0</v>
      </c>
      <c r="BS61" s="697">
        <v>0</v>
      </c>
      <c r="BT61" s="698">
        <v>0</v>
      </c>
    </row>
    <row r="62" spans="2:73">
      <c r="B62" s="692" t="s">
        <v>208</v>
      </c>
      <c r="C62" s="692" t="s">
        <v>754</v>
      </c>
      <c r="D62" s="692" t="s">
        <v>769</v>
      </c>
      <c r="E62" s="692" t="s">
        <v>755</v>
      </c>
      <c r="F62" s="692" t="s">
        <v>29</v>
      </c>
      <c r="G62" s="692" t="s">
        <v>756</v>
      </c>
      <c r="H62" s="692">
        <v>2013</v>
      </c>
      <c r="I62" s="644" t="s">
        <v>569</v>
      </c>
      <c r="J62" s="644" t="s">
        <v>585</v>
      </c>
      <c r="K62" s="633"/>
      <c r="L62" s="696">
        <v>0</v>
      </c>
      <c r="M62" s="697">
        <v>0</v>
      </c>
      <c r="N62" s="697">
        <v>48.069704780000002</v>
      </c>
      <c r="O62" s="697">
        <v>48.069704780000002</v>
      </c>
      <c r="P62" s="697">
        <v>48.069704780000002</v>
      </c>
      <c r="Q62" s="697">
        <v>48.069704780000002</v>
      </c>
      <c r="R62" s="697">
        <v>48.069704780000002</v>
      </c>
      <c r="S62" s="697">
        <v>48.069704780000002</v>
      </c>
      <c r="T62" s="697">
        <v>48.069704780000002</v>
      </c>
      <c r="U62" s="697">
        <v>48.069704780000002</v>
      </c>
      <c r="V62" s="697">
        <v>48.069704780000002</v>
      </c>
      <c r="W62" s="697">
        <v>48.069704780000002</v>
      </c>
      <c r="X62" s="697">
        <v>48.069704780000002</v>
      </c>
      <c r="Y62" s="697">
        <v>48.069704780000002</v>
      </c>
      <c r="Z62" s="697">
        <v>48.069704780000002</v>
      </c>
      <c r="AA62" s="697">
        <v>48.069704780000002</v>
      </c>
      <c r="AB62" s="697">
        <v>48.069704780000002</v>
      </c>
      <c r="AC62" s="697">
        <v>48.069704780000002</v>
      </c>
      <c r="AD62" s="697">
        <v>48.069704780000002</v>
      </c>
      <c r="AE62" s="697">
        <v>48.069704780000002</v>
      </c>
      <c r="AF62" s="697">
        <v>33.392996228000001</v>
      </c>
      <c r="AG62" s="697">
        <v>0</v>
      </c>
      <c r="AH62" s="697">
        <v>0</v>
      </c>
      <c r="AI62" s="697">
        <v>0</v>
      </c>
      <c r="AJ62" s="697">
        <v>0</v>
      </c>
      <c r="AK62" s="697">
        <v>0</v>
      </c>
      <c r="AL62" s="697">
        <v>0</v>
      </c>
      <c r="AM62" s="697">
        <v>0</v>
      </c>
      <c r="AN62" s="697">
        <v>0</v>
      </c>
      <c r="AO62" s="698">
        <v>0</v>
      </c>
      <c r="AP62" s="633"/>
      <c r="AQ62" s="696">
        <v>0</v>
      </c>
      <c r="AR62" s="697">
        <v>0</v>
      </c>
      <c r="AS62" s="697">
        <v>77964.856370788009</v>
      </c>
      <c r="AT62" s="697">
        <v>77964.856370788009</v>
      </c>
      <c r="AU62" s="697">
        <v>77964.856370788009</v>
      </c>
      <c r="AV62" s="697">
        <v>77964.856370788009</v>
      </c>
      <c r="AW62" s="697">
        <v>77964.856370788009</v>
      </c>
      <c r="AX62" s="697">
        <v>77964.856370788009</v>
      </c>
      <c r="AY62" s="697">
        <v>77964.856370788009</v>
      </c>
      <c r="AZ62" s="697">
        <v>77964.856370788009</v>
      </c>
      <c r="BA62" s="697">
        <v>77964.856370788009</v>
      </c>
      <c r="BB62" s="697">
        <v>77964.856370788009</v>
      </c>
      <c r="BC62" s="697">
        <v>77964.856370788009</v>
      </c>
      <c r="BD62" s="697">
        <v>77964.856370788009</v>
      </c>
      <c r="BE62" s="697">
        <v>77964.856370788009</v>
      </c>
      <c r="BF62" s="697">
        <v>77964.856370788009</v>
      </c>
      <c r="BG62" s="697">
        <v>77964.856370788009</v>
      </c>
      <c r="BH62" s="697">
        <v>77964.856370788009</v>
      </c>
      <c r="BI62" s="697">
        <v>77964.856370788009</v>
      </c>
      <c r="BJ62" s="697">
        <v>77964.856370788009</v>
      </c>
      <c r="BK62" s="697">
        <v>64840.144872419994</v>
      </c>
      <c r="BL62" s="697">
        <v>0</v>
      </c>
      <c r="BM62" s="697">
        <v>0</v>
      </c>
      <c r="BN62" s="697">
        <v>0</v>
      </c>
      <c r="BO62" s="697">
        <v>0</v>
      </c>
      <c r="BP62" s="697">
        <v>0</v>
      </c>
      <c r="BQ62" s="697">
        <v>0</v>
      </c>
      <c r="BR62" s="697">
        <v>0</v>
      </c>
      <c r="BS62" s="697">
        <v>0</v>
      </c>
      <c r="BT62" s="698">
        <v>0</v>
      </c>
    </row>
    <row r="63" spans="2:73">
      <c r="B63" s="692" t="s">
        <v>208</v>
      </c>
      <c r="C63" s="692" t="s">
        <v>754</v>
      </c>
      <c r="D63" s="692" t="s">
        <v>769</v>
      </c>
      <c r="E63" s="692" t="s">
        <v>755</v>
      </c>
      <c r="F63" s="692" t="s">
        <v>29</v>
      </c>
      <c r="G63" s="692" t="s">
        <v>756</v>
      </c>
      <c r="H63" s="692">
        <v>2012</v>
      </c>
      <c r="I63" s="644" t="s">
        <v>569</v>
      </c>
      <c r="J63" s="644" t="s">
        <v>578</v>
      </c>
      <c r="K63" s="633"/>
      <c r="L63" s="696">
        <v>0</v>
      </c>
      <c r="M63" s="697">
        <v>0.37155384499999999</v>
      </c>
      <c r="N63" s="697">
        <v>0.37155384499999999</v>
      </c>
      <c r="O63" s="697">
        <v>0.37155384499999999</v>
      </c>
      <c r="P63" s="697">
        <v>0.37155384499999999</v>
      </c>
      <c r="Q63" s="697">
        <v>0.37155384499999999</v>
      </c>
      <c r="R63" s="697">
        <v>0.37155384499999999</v>
      </c>
      <c r="S63" s="697">
        <v>0.37155384499999999</v>
      </c>
      <c r="T63" s="697">
        <v>0.37155384499999999</v>
      </c>
      <c r="U63" s="697">
        <v>0.37155384499999999</v>
      </c>
      <c r="V63" s="697">
        <v>0.37155384499999999</v>
      </c>
      <c r="W63" s="697">
        <v>0.37155384499999999</v>
      </c>
      <c r="X63" s="697">
        <v>0.37155384499999999</v>
      </c>
      <c r="Y63" s="697">
        <v>0.37155384499999999</v>
      </c>
      <c r="Z63" s="697">
        <v>0.37155384499999999</v>
      </c>
      <c r="AA63" s="697">
        <v>0.37155384499999999</v>
      </c>
      <c r="AB63" s="697">
        <v>0.37155384499999999</v>
      </c>
      <c r="AC63" s="697">
        <v>0.37155384499999999</v>
      </c>
      <c r="AD63" s="697">
        <v>0.37155384499999999</v>
      </c>
      <c r="AE63" s="697">
        <v>0.37155384499999999</v>
      </c>
      <c r="AF63" s="697">
        <v>0.25063139499999998</v>
      </c>
      <c r="AG63" s="697">
        <v>0</v>
      </c>
      <c r="AH63" s="697">
        <v>0</v>
      </c>
      <c r="AI63" s="697">
        <v>0</v>
      </c>
      <c r="AJ63" s="697">
        <v>0</v>
      </c>
      <c r="AK63" s="697">
        <v>0</v>
      </c>
      <c r="AL63" s="697">
        <v>0</v>
      </c>
      <c r="AM63" s="697">
        <v>0</v>
      </c>
      <c r="AN63" s="697">
        <v>0</v>
      </c>
      <c r="AO63" s="698">
        <v>0</v>
      </c>
      <c r="AP63" s="633"/>
      <c r="AQ63" s="696">
        <v>0</v>
      </c>
      <c r="AR63" s="697">
        <v>672.044893839</v>
      </c>
      <c r="AS63" s="697">
        <v>672.044893839</v>
      </c>
      <c r="AT63" s="697">
        <v>672.044893839</v>
      </c>
      <c r="AU63" s="697">
        <v>672.044893839</v>
      </c>
      <c r="AV63" s="697">
        <v>672.044893839</v>
      </c>
      <c r="AW63" s="697">
        <v>672.044893839</v>
      </c>
      <c r="AX63" s="697">
        <v>672.044893839</v>
      </c>
      <c r="AY63" s="697">
        <v>672.044893839</v>
      </c>
      <c r="AZ63" s="697">
        <v>672.044893839</v>
      </c>
      <c r="BA63" s="697">
        <v>672.044893839</v>
      </c>
      <c r="BB63" s="697">
        <v>672.044893839</v>
      </c>
      <c r="BC63" s="697">
        <v>672.044893839</v>
      </c>
      <c r="BD63" s="697">
        <v>672.044893839</v>
      </c>
      <c r="BE63" s="697">
        <v>672.044893839</v>
      </c>
      <c r="BF63" s="697">
        <v>672.044893839</v>
      </c>
      <c r="BG63" s="697">
        <v>672.044893839</v>
      </c>
      <c r="BH63" s="697">
        <v>672.044893839</v>
      </c>
      <c r="BI63" s="697">
        <v>672.044893839</v>
      </c>
      <c r="BJ63" s="697">
        <v>551.79337454500001</v>
      </c>
      <c r="BK63" s="697">
        <v>0</v>
      </c>
      <c r="BL63" s="697">
        <v>0</v>
      </c>
      <c r="BM63" s="697">
        <v>0</v>
      </c>
      <c r="BN63" s="697">
        <v>0</v>
      </c>
      <c r="BO63" s="697">
        <v>0</v>
      </c>
      <c r="BP63" s="697">
        <v>0</v>
      </c>
      <c r="BQ63" s="697">
        <v>0</v>
      </c>
      <c r="BR63" s="697">
        <v>0</v>
      </c>
      <c r="BS63" s="697">
        <v>0</v>
      </c>
      <c r="BT63" s="698">
        <v>0</v>
      </c>
    </row>
    <row r="64" spans="2:73">
      <c r="B64" s="692" t="s">
        <v>208</v>
      </c>
      <c r="C64" s="692" t="s">
        <v>754</v>
      </c>
      <c r="D64" s="692" t="s">
        <v>24</v>
      </c>
      <c r="E64" s="692" t="s">
        <v>755</v>
      </c>
      <c r="F64" s="692" t="s">
        <v>29</v>
      </c>
      <c r="G64" s="692" t="s">
        <v>756</v>
      </c>
      <c r="H64" s="692">
        <v>2013</v>
      </c>
      <c r="I64" s="644" t="s">
        <v>569</v>
      </c>
      <c r="J64" s="644" t="s">
        <v>585</v>
      </c>
      <c r="K64" s="633"/>
      <c r="L64" s="696">
        <v>0</v>
      </c>
      <c r="M64" s="697">
        <v>0</v>
      </c>
      <c r="N64" s="697">
        <v>0.38527955000000003</v>
      </c>
      <c r="O64" s="697">
        <v>0.38527955000000003</v>
      </c>
      <c r="P64" s="697">
        <v>0.38527955000000003</v>
      </c>
      <c r="Q64" s="697">
        <v>0.38527955000000003</v>
      </c>
      <c r="R64" s="697">
        <v>0.38527955000000003</v>
      </c>
      <c r="S64" s="697">
        <v>0.38527955000000003</v>
      </c>
      <c r="T64" s="697">
        <v>0.38527955000000003</v>
      </c>
      <c r="U64" s="697">
        <v>0.38527955000000003</v>
      </c>
      <c r="V64" s="697">
        <v>0.38527955000000003</v>
      </c>
      <c r="W64" s="697">
        <v>0.38527955000000003</v>
      </c>
      <c r="X64" s="697">
        <v>0.38527955000000003</v>
      </c>
      <c r="Y64" s="697">
        <v>0.38527955000000003</v>
      </c>
      <c r="Z64" s="697">
        <v>0.19263977500000001</v>
      </c>
      <c r="AA64" s="697">
        <v>0</v>
      </c>
      <c r="AB64" s="697">
        <v>0</v>
      </c>
      <c r="AC64" s="697">
        <v>0</v>
      </c>
      <c r="AD64" s="697">
        <v>0</v>
      </c>
      <c r="AE64" s="697">
        <v>0</v>
      </c>
      <c r="AF64" s="697">
        <v>0</v>
      </c>
      <c r="AG64" s="697">
        <v>0</v>
      </c>
      <c r="AH64" s="697">
        <v>0</v>
      </c>
      <c r="AI64" s="697">
        <v>0</v>
      </c>
      <c r="AJ64" s="697">
        <v>0</v>
      </c>
      <c r="AK64" s="697">
        <v>0</v>
      </c>
      <c r="AL64" s="697">
        <v>0</v>
      </c>
      <c r="AM64" s="697">
        <v>0</v>
      </c>
      <c r="AN64" s="697">
        <v>0</v>
      </c>
      <c r="AO64" s="698">
        <v>0</v>
      </c>
      <c r="AP64" s="633"/>
      <c r="AQ64" s="696">
        <v>0</v>
      </c>
      <c r="AR64" s="697">
        <v>0</v>
      </c>
      <c r="AS64" s="697">
        <v>5880.5435291399999</v>
      </c>
      <c r="AT64" s="697">
        <v>5880.5435291399999</v>
      </c>
      <c r="AU64" s="697">
        <v>5880.5435291399999</v>
      </c>
      <c r="AV64" s="697">
        <v>5880.5435291399999</v>
      </c>
      <c r="AW64" s="697">
        <v>5880.5435291399999</v>
      </c>
      <c r="AX64" s="697">
        <v>5880.5435291399999</v>
      </c>
      <c r="AY64" s="697">
        <v>5880.5435291399999</v>
      </c>
      <c r="AZ64" s="697">
        <v>5880.5435291399999</v>
      </c>
      <c r="BA64" s="697">
        <v>5880.5435291399999</v>
      </c>
      <c r="BB64" s="697">
        <v>5880.5435291399999</v>
      </c>
      <c r="BC64" s="697">
        <v>5880.5435291399999</v>
      </c>
      <c r="BD64" s="697">
        <v>5880.5435291399999</v>
      </c>
      <c r="BE64" s="697">
        <v>2940.27176457</v>
      </c>
      <c r="BF64" s="697">
        <v>0</v>
      </c>
      <c r="BG64" s="697">
        <v>0</v>
      </c>
      <c r="BH64" s="697">
        <v>0</v>
      </c>
      <c r="BI64" s="697">
        <v>0</v>
      </c>
      <c r="BJ64" s="697">
        <v>0</v>
      </c>
      <c r="BK64" s="697">
        <v>0</v>
      </c>
      <c r="BL64" s="697">
        <v>0</v>
      </c>
      <c r="BM64" s="697">
        <v>0</v>
      </c>
      <c r="BN64" s="697">
        <v>0</v>
      </c>
      <c r="BO64" s="697">
        <v>0</v>
      </c>
      <c r="BP64" s="697">
        <v>0</v>
      </c>
      <c r="BQ64" s="697">
        <v>0</v>
      </c>
      <c r="BR64" s="697">
        <v>0</v>
      </c>
      <c r="BS64" s="697">
        <v>0</v>
      </c>
      <c r="BT64" s="698">
        <v>0</v>
      </c>
    </row>
    <row r="65" spans="2:73">
      <c r="B65" s="692" t="s">
        <v>208</v>
      </c>
      <c r="C65" s="692" t="s">
        <v>754</v>
      </c>
      <c r="D65" s="692" t="s">
        <v>764</v>
      </c>
      <c r="E65" s="692" t="s">
        <v>755</v>
      </c>
      <c r="F65" s="692" t="s">
        <v>29</v>
      </c>
      <c r="G65" s="692" t="s">
        <v>757</v>
      </c>
      <c r="H65" s="692">
        <v>2011</v>
      </c>
      <c r="I65" s="644" t="s">
        <v>569</v>
      </c>
      <c r="J65" s="644" t="s">
        <v>578</v>
      </c>
      <c r="K65" s="633"/>
      <c r="L65" s="696">
        <v>0</v>
      </c>
      <c r="M65" s="697">
        <v>0</v>
      </c>
      <c r="N65" s="697">
        <v>126.10260000000001</v>
      </c>
      <c r="O65" s="697">
        <v>0</v>
      </c>
      <c r="P65" s="697">
        <v>0</v>
      </c>
      <c r="Q65" s="697">
        <v>0</v>
      </c>
      <c r="R65" s="697">
        <v>0</v>
      </c>
      <c r="S65" s="697">
        <v>0</v>
      </c>
      <c r="T65" s="697">
        <v>0</v>
      </c>
      <c r="U65" s="697">
        <v>0</v>
      </c>
      <c r="V65" s="697">
        <v>0</v>
      </c>
      <c r="W65" s="697">
        <v>0</v>
      </c>
      <c r="X65" s="697">
        <v>0</v>
      </c>
      <c r="Y65" s="697">
        <v>0</v>
      </c>
      <c r="Z65" s="697">
        <v>0</v>
      </c>
      <c r="AA65" s="697">
        <v>0</v>
      </c>
      <c r="AB65" s="697">
        <v>0</v>
      </c>
      <c r="AC65" s="697">
        <v>0</v>
      </c>
      <c r="AD65" s="697">
        <v>0</v>
      </c>
      <c r="AE65" s="697">
        <v>0</v>
      </c>
      <c r="AF65" s="697">
        <v>0</v>
      </c>
      <c r="AG65" s="697">
        <v>0</v>
      </c>
      <c r="AH65" s="697">
        <v>0</v>
      </c>
      <c r="AI65" s="697">
        <v>0</v>
      </c>
      <c r="AJ65" s="697">
        <v>0</v>
      </c>
      <c r="AK65" s="697">
        <v>0</v>
      </c>
      <c r="AL65" s="697">
        <v>0</v>
      </c>
      <c r="AM65" s="697">
        <v>0</v>
      </c>
      <c r="AN65" s="697">
        <v>0</v>
      </c>
      <c r="AO65" s="698">
        <v>0</v>
      </c>
      <c r="AP65" s="633"/>
      <c r="AQ65" s="696">
        <v>0</v>
      </c>
      <c r="AR65" s="697">
        <v>0</v>
      </c>
      <c r="AS65" s="697">
        <v>210.2037</v>
      </c>
      <c r="AT65" s="697">
        <v>0</v>
      </c>
      <c r="AU65" s="697">
        <v>0</v>
      </c>
      <c r="AV65" s="697">
        <v>0</v>
      </c>
      <c r="AW65" s="697">
        <v>0</v>
      </c>
      <c r="AX65" s="697">
        <v>0</v>
      </c>
      <c r="AY65" s="697">
        <v>0</v>
      </c>
      <c r="AZ65" s="697">
        <v>0</v>
      </c>
      <c r="BA65" s="697">
        <v>0</v>
      </c>
      <c r="BB65" s="697">
        <v>0</v>
      </c>
      <c r="BC65" s="697">
        <v>0</v>
      </c>
      <c r="BD65" s="697">
        <v>0</v>
      </c>
      <c r="BE65" s="697">
        <v>0</v>
      </c>
      <c r="BF65" s="697">
        <v>0</v>
      </c>
      <c r="BG65" s="697">
        <v>0</v>
      </c>
      <c r="BH65" s="697">
        <v>0</v>
      </c>
      <c r="BI65" s="697">
        <v>0</v>
      </c>
      <c r="BJ65" s="697">
        <v>0</v>
      </c>
      <c r="BK65" s="697">
        <v>0</v>
      </c>
      <c r="BL65" s="697">
        <v>0</v>
      </c>
      <c r="BM65" s="697">
        <v>0</v>
      </c>
      <c r="BN65" s="697">
        <v>0</v>
      </c>
      <c r="BO65" s="697">
        <v>0</v>
      </c>
      <c r="BP65" s="697">
        <v>0</v>
      </c>
      <c r="BQ65" s="697">
        <v>0</v>
      </c>
      <c r="BR65" s="697">
        <v>0</v>
      </c>
      <c r="BS65" s="697">
        <v>0</v>
      </c>
      <c r="BT65" s="698">
        <v>0</v>
      </c>
    </row>
    <row r="66" spans="2:73">
      <c r="B66" s="692" t="s">
        <v>208</v>
      </c>
      <c r="C66" s="692" t="s">
        <v>754</v>
      </c>
      <c r="D66" s="692" t="s">
        <v>764</v>
      </c>
      <c r="E66" s="692" t="s">
        <v>755</v>
      </c>
      <c r="F66" s="692" t="s">
        <v>29</v>
      </c>
      <c r="G66" s="692" t="s">
        <v>757</v>
      </c>
      <c r="H66" s="692">
        <v>2013</v>
      </c>
      <c r="I66" s="644" t="s">
        <v>569</v>
      </c>
      <c r="J66" s="644" t="s">
        <v>585</v>
      </c>
      <c r="K66" s="633"/>
      <c r="L66" s="696">
        <v>0</v>
      </c>
      <c r="M66" s="697">
        <v>0</v>
      </c>
      <c r="N66" s="697">
        <v>17.268889999999999</v>
      </c>
      <c r="O66" s="697">
        <v>0</v>
      </c>
      <c r="P66" s="697">
        <v>0</v>
      </c>
      <c r="Q66" s="697">
        <v>0</v>
      </c>
      <c r="R66" s="697">
        <v>0</v>
      </c>
      <c r="S66" s="697">
        <v>0</v>
      </c>
      <c r="T66" s="697">
        <v>0</v>
      </c>
      <c r="U66" s="697">
        <v>0</v>
      </c>
      <c r="V66" s="697">
        <v>0</v>
      </c>
      <c r="W66" s="697">
        <v>0</v>
      </c>
      <c r="X66" s="697">
        <v>0</v>
      </c>
      <c r="Y66" s="697">
        <v>0</v>
      </c>
      <c r="Z66" s="697">
        <v>0</v>
      </c>
      <c r="AA66" s="697">
        <v>0</v>
      </c>
      <c r="AB66" s="697">
        <v>0</v>
      </c>
      <c r="AC66" s="697">
        <v>0</v>
      </c>
      <c r="AD66" s="697">
        <v>0</v>
      </c>
      <c r="AE66" s="697">
        <v>0</v>
      </c>
      <c r="AF66" s="697">
        <v>0</v>
      </c>
      <c r="AG66" s="697">
        <v>0</v>
      </c>
      <c r="AH66" s="697">
        <v>0</v>
      </c>
      <c r="AI66" s="697">
        <v>0</v>
      </c>
      <c r="AJ66" s="697">
        <v>0</v>
      </c>
      <c r="AK66" s="697">
        <v>0</v>
      </c>
      <c r="AL66" s="697">
        <v>0</v>
      </c>
      <c r="AM66" s="697">
        <v>0</v>
      </c>
      <c r="AN66" s="697">
        <v>0</v>
      </c>
      <c r="AO66" s="698">
        <v>0</v>
      </c>
      <c r="AP66" s="633"/>
      <c r="AQ66" s="696">
        <v>0</v>
      </c>
      <c r="AR66" s="697">
        <v>0</v>
      </c>
      <c r="AS66" s="697">
        <v>0</v>
      </c>
      <c r="AT66" s="697">
        <v>0</v>
      </c>
      <c r="AU66" s="697">
        <v>0</v>
      </c>
      <c r="AV66" s="697">
        <v>0</v>
      </c>
      <c r="AW66" s="697">
        <v>0</v>
      </c>
      <c r="AX66" s="697">
        <v>0</v>
      </c>
      <c r="AY66" s="697">
        <v>0</v>
      </c>
      <c r="AZ66" s="697">
        <v>0</v>
      </c>
      <c r="BA66" s="697">
        <v>0</v>
      </c>
      <c r="BB66" s="697">
        <v>0</v>
      </c>
      <c r="BC66" s="697">
        <v>0</v>
      </c>
      <c r="BD66" s="697">
        <v>0</v>
      </c>
      <c r="BE66" s="697">
        <v>0</v>
      </c>
      <c r="BF66" s="697">
        <v>0</v>
      </c>
      <c r="BG66" s="697">
        <v>0</v>
      </c>
      <c r="BH66" s="697">
        <v>0</v>
      </c>
      <c r="BI66" s="697">
        <v>0</v>
      </c>
      <c r="BJ66" s="697">
        <v>0</v>
      </c>
      <c r="BK66" s="697">
        <v>0</v>
      </c>
      <c r="BL66" s="697">
        <v>0</v>
      </c>
      <c r="BM66" s="697">
        <v>0</v>
      </c>
      <c r="BN66" s="697">
        <v>0</v>
      </c>
      <c r="BO66" s="697">
        <v>0</v>
      </c>
      <c r="BP66" s="697">
        <v>0</v>
      </c>
      <c r="BQ66" s="697">
        <v>0</v>
      </c>
      <c r="BR66" s="697">
        <v>0</v>
      </c>
      <c r="BS66" s="697">
        <v>0</v>
      </c>
      <c r="BT66" s="698">
        <v>0</v>
      </c>
    </row>
    <row r="67" spans="2:73">
      <c r="B67" s="692" t="s">
        <v>208</v>
      </c>
      <c r="C67" s="692" t="s">
        <v>754</v>
      </c>
      <c r="D67" s="692" t="s">
        <v>765</v>
      </c>
      <c r="E67" s="692" t="s">
        <v>755</v>
      </c>
      <c r="F67" s="692" t="s">
        <v>29</v>
      </c>
      <c r="G67" s="692" t="s">
        <v>757</v>
      </c>
      <c r="H67" s="692">
        <v>2013</v>
      </c>
      <c r="I67" s="644" t="s">
        <v>569</v>
      </c>
      <c r="J67" s="644" t="s">
        <v>585</v>
      </c>
      <c r="K67" s="633"/>
      <c r="L67" s="696">
        <v>0</v>
      </c>
      <c r="M67" s="697">
        <v>0</v>
      </c>
      <c r="N67" s="697">
        <v>0</v>
      </c>
      <c r="O67" s="697">
        <v>0</v>
      </c>
      <c r="P67" s="697">
        <v>0</v>
      </c>
      <c r="Q67" s="697">
        <v>0</v>
      </c>
      <c r="R67" s="697">
        <v>0</v>
      </c>
      <c r="S67" s="697">
        <v>0</v>
      </c>
      <c r="T67" s="697">
        <v>0</v>
      </c>
      <c r="U67" s="697">
        <v>0</v>
      </c>
      <c r="V67" s="697">
        <v>0</v>
      </c>
      <c r="W67" s="697">
        <v>0</v>
      </c>
      <c r="X67" s="697">
        <v>0</v>
      </c>
      <c r="Y67" s="697">
        <v>0</v>
      </c>
      <c r="Z67" s="697">
        <v>0</v>
      </c>
      <c r="AA67" s="697">
        <v>0</v>
      </c>
      <c r="AB67" s="697">
        <v>0</v>
      </c>
      <c r="AC67" s="697">
        <v>0</v>
      </c>
      <c r="AD67" s="697">
        <v>0</v>
      </c>
      <c r="AE67" s="697">
        <v>0</v>
      </c>
      <c r="AF67" s="697">
        <v>0</v>
      </c>
      <c r="AG67" s="697">
        <v>0</v>
      </c>
      <c r="AH67" s="697">
        <v>0</v>
      </c>
      <c r="AI67" s="697">
        <v>0</v>
      </c>
      <c r="AJ67" s="697">
        <v>0</v>
      </c>
      <c r="AK67" s="697">
        <v>0</v>
      </c>
      <c r="AL67" s="697">
        <v>0</v>
      </c>
      <c r="AM67" s="697">
        <v>0</v>
      </c>
      <c r="AN67" s="697">
        <v>0</v>
      </c>
      <c r="AO67" s="698">
        <v>0</v>
      </c>
      <c r="AP67" s="633"/>
      <c r="AQ67" s="696">
        <v>0</v>
      </c>
      <c r="AR67" s="697">
        <v>0</v>
      </c>
      <c r="AS67" s="697">
        <v>0</v>
      </c>
      <c r="AT67" s="697">
        <v>0</v>
      </c>
      <c r="AU67" s="697">
        <v>0</v>
      </c>
      <c r="AV67" s="697">
        <v>0</v>
      </c>
      <c r="AW67" s="697">
        <v>0</v>
      </c>
      <c r="AX67" s="697">
        <v>0</v>
      </c>
      <c r="AY67" s="697">
        <v>0</v>
      </c>
      <c r="AZ67" s="697">
        <v>0</v>
      </c>
      <c r="BA67" s="697">
        <v>0</v>
      </c>
      <c r="BB67" s="697">
        <v>0</v>
      </c>
      <c r="BC67" s="697">
        <v>0</v>
      </c>
      <c r="BD67" s="697">
        <v>0</v>
      </c>
      <c r="BE67" s="697">
        <v>0</v>
      </c>
      <c r="BF67" s="697">
        <v>0</v>
      </c>
      <c r="BG67" s="697">
        <v>0</v>
      </c>
      <c r="BH67" s="697">
        <v>0</v>
      </c>
      <c r="BI67" s="697">
        <v>0</v>
      </c>
      <c r="BJ67" s="697">
        <v>0</v>
      </c>
      <c r="BK67" s="697">
        <v>0</v>
      </c>
      <c r="BL67" s="697">
        <v>0</v>
      </c>
      <c r="BM67" s="697">
        <v>0</v>
      </c>
      <c r="BN67" s="697">
        <v>0</v>
      </c>
      <c r="BO67" s="697">
        <v>0</v>
      </c>
      <c r="BP67" s="697">
        <v>0</v>
      </c>
      <c r="BQ67" s="697">
        <v>0</v>
      </c>
      <c r="BR67" s="697">
        <v>0</v>
      </c>
      <c r="BS67" s="697">
        <v>0</v>
      </c>
      <c r="BT67" s="698">
        <v>0</v>
      </c>
    </row>
    <row r="68" spans="2:73">
      <c r="B68" s="692" t="s">
        <v>208</v>
      </c>
      <c r="C68" s="692" t="s">
        <v>754</v>
      </c>
      <c r="D68" s="692" t="s">
        <v>1</v>
      </c>
      <c r="E68" s="692" t="s">
        <v>755</v>
      </c>
      <c r="F68" s="692" t="s">
        <v>29</v>
      </c>
      <c r="G68" s="692" t="s">
        <v>756</v>
      </c>
      <c r="H68" s="692">
        <v>2013</v>
      </c>
      <c r="I68" s="644" t="s">
        <v>569</v>
      </c>
      <c r="J68" s="644" t="s">
        <v>585</v>
      </c>
      <c r="K68" s="633"/>
      <c r="L68" s="696">
        <v>0</v>
      </c>
      <c r="M68" s="697">
        <v>0</v>
      </c>
      <c r="N68" s="697">
        <v>1.9832816897937988E-3</v>
      </c>
      <c r="O68" s="697">
        <v>1.9832816897937988E-3</v>
      </c>
      <c r="P68" s="697">
        <v>1.9832816897937988E-3</v>
      </c>
      <c r="Q68" s="697">
        <v>1.9832816897937988E-3</v>
      </c>
      <c r="R68" s="697">
        <v>1.1018390598798045E-3</v>
      </c>
      <c r="S68" s="697">
        <v>0</v>
      </c>
      <c r="T68" s="697">
        <v>0</v>
      </c>
      <c r="U68" s="697">
        <v>0</v>
      </c>
      <c r="V68" s="697">
        <v>0</v>
      </c>
      <c r="W68" s="697">
        <v>0</v>
      </c>
      <c r="X68" s="697">
        <v>0</v>
      </c>
      <c r="Y68" s="697">
        <v>0</v>
      </c>
      <c r="Z68" s="697">
        <v>0</v>
      </c>
      <c r="AA68" s="697">
        <v>0</v>
      </c>
      <c r="AB68" s="697">
        <v>0</v>
      </c>
      <c r="AC68" s="697">
        <v>0</v>
      </c>
      <c r="AD68" s="697">
        <v>0</v>
      </c>
      <c r="AE68" s="697">
        <v>0</v>
      </c>
      <c r="AF68" s="697">
        <v>0</v>
      </c>
      <c r="AG68" s="697">
        <v>0</v>
      </c>
      <c r="AH68" s="697">
        <v>0</v>
      </c>
      <c r="AI68" s="697">
        <v>0</v>
      </c>
      <c r="AJ68" s="697">
        <v>0</v>
      </c>
      <c r="AK68" s="697">
        <v>0</v>
      </c>
      <c r="AL68" s="697">
        <v>0</v>
      </c>
      <c r="AM68" s="697">
        <v>0</v>
      </c>
      <c r="AN68" s="697">
        <v>0</v>
      </c>
      <c r="AO68" s="698">
        <v>0</v>
      </c>
      <c r="AP68" s="633"/>
      <c r="AQ68" s="696">
        <v>0</v>
      </c>
      <c r="AR68" s="697">
        <v>0</v>
      </c>
      <c r="AS68" s="697">
        <v>13.87924079760406</v>
      </c>
      <c r="AT68" s="697">
        <v>13.87924079760406</v>
      </c>
      <c r="AU68" s="697">
        <v>13.87924079760406</v>
      </c>
      <c r="AV68" s="697">
        <v>13.87924079760406</v>
      </c>
      <c r="AW68" s="697">
        <v>7.4970950027697265</v>
      </c>
      <c r="AX68" s="697">
        <v>0</v>
      </c>
      <c r="AY68" s="697">
        <v>0</v>
      </c>
      <c r="AZ68" s="697">
        <v>0</v>
      </c>
      <c r="BA68" s="697">
        <v>0</v>
      </c>
      <c r="BB68" s="697">
        <v>0</v>
      </c>
      <c r="BC68" s="697">
        <v>0</v>
      </c>
      <c r="BD68" s="697">
        <v>0</v>
      </c>
      <c r="BE68" s="697">
        <v>0</v>
      </c>
      <c r="BF68" s="697">
        <v>0</v>
      </c>
      <c r="BG68" s="697">
        <v>0</v>
      </c>
      <c r="BH68" s="697">
        <v>0</v>
      </c>
      <c r="BI68" s="697">
        <v>0</v>
      </c>
      <c r="BJ68" s="697">
        <v>0</v>
      </c>
      <c r="BK68" s="697">
        <v>0</v>
      </c>
      <c r="BL68" s="697">
        <v>0</v>
      </c>
      <c r="BM68" s="697">
        <v>0</v>
      </c>
      <c r="BN68" s="697">
        <v>0</v>
      </c>
      <c r="BO68" s="697">
        <v>0</v>
      </c>
      <c r="BP68" s="697">
        <v>0</v>
      </c>
      <c r="BQ68" s="697">
        <v>0</v>
      </c>
      <c r="BR68" s="697">
        <v>0</v>
      </c>
      <c r="BS68" s="697">
        <v>0</v>
      </c>
      <c r="BT68" s="698">
        <v>0</v>
      </c>
    </row>
    <row r="69" spans="2:73">
      <c r="B69" s="692" t="s">
        <v>208</v>
      </c>
      <c r="C69" s="692" t="s">
        <v>754</v>
      </c>
      <c r="D69" s="692" t="s">
        <v>769</v>
      </c>
      <c r="E69" s="692" t="s">
        <v>755</v>
      </c>
      <c r="F69" s="692" t="s">
        <v>29</v>
      </c>
      <c r="G69" s="692" t="s">
        <v>756</v>
      </c>
      <c r="H69" s="692">
        <v>2012</v>
      </c>
      <c r="I69" s="644" t="s">
        <v>569</v>
      </c>
      <c r="J69" s="644" t="s">
        <v>578</v>
      </c>
      <c r="K69" s="633"/>
      <c r="L69" s="696">
        <v>0</v>
      </c>
      <c r="M69" s="697">
        <v>9.2650447710491968E-3</v>
      </c>
      <c r="N69" s="697">
        <v>9.2650447710491968E-3</v>
      </c>
      <c r="O69" s="697">
        <v>9.2650447710491968E-3</v>
      </c>
      <c r="P69" s="697">
        <v>9.2650447710491968E-3</v>
      </c>
      <c r="Q69" s="697">
        <v>9.2650447710491968E-3</v>
      </c>
      <c r="R69" s="697">
        <v>9.2650447710491968E-3</v>
      </c>
      <c r="S69" s="697">
        <v>9.2650447710491968E-3</v>
      </c>
      <c r="T69" s="697">
        <v>9.2650447710491968E-3</v>
      </c>
      <c r="U69" s="697">
        <v>9.2650447710491968E-3</v>
      </c>
      <c r="V69" s="697">
        <v>9.2650447710491968E-3</v>
      </c>
      <c r="W69" s="697">
        <v>9.2650447710491968E-3</v>
      </c>
      <c r="X69" s="697">
        <v>9.2650447710491968E-3</v>
      </c>
      <c r="Y69" s="697">
        <v>9.2650447710491968E-3</v>
      </c>
      <c r="Z69" s="697">
        <v>9.2650447710491968E-3</v>
      </c>
      <c r="AA69" s="697">
        <v>9.2650447710491968E-3</v>
      </c>
      <c r="AB69" s="697">
        <v>9.2650447710491968E-3</v>
      </c>
      <c r="AC69" s="697">
        <v>9.2650447710491968E-3</v>
      </c>
      <c r="AD69" s="697">
        <v>9.2650447710491968E-3</v>
      </c>
      <c r="AE69" s="697">
        <v>9.2650447710491968E-3</v>
      </c>
      <c r="AF69" s="697">
        <v>7.9634511956214547E-3</v>
      </c>
      <c r="AG69" s="697">
        <v>0</v>
      </c>
      <c r="AH69" s="697">
        <v>0</v>
      </c>
      <c r="AI69" s="697">
        <v>0</v>
      </c>
      <c r="AJ69" s="697">
        <v>0</v>
      </c>
      <c r="AK69" s="697">
        <v>0</v>
      </c>
      <c r="AL69" s="697">
        <v>0</v>
      </c>
      <c r="AM69" s="697">
        <v>0</v>
      </c>
      <c r="AN69" s="697">
        <v>0</v>
      </c>
      <c r="AO69" s="698">
        <v>0</v>
      </c>
      <c r="AP69" s="633"/>
      <c r="AQ69" s="696">
        <v>0</v>
      </c>
      <c r="AR69" s="697">
        <v>18.837056020525459</v>
      </c>
      <c r="AS69" s="697">
        <v>18.837056020525459</v>
      </c>
      <c r="AT69" s="697">
        <v>18.837056020525459</v>
      </c>
      <c r="AU69" s="697">
        <v>18.837056020525459</v>
      </c>
      <c r="AV69" s="697">
        <v>18.837056020525459</v>
      </c>
      <c r="AW69" s="697">
        <v>18.837056020525459</v>
      </c>
      <c r="AX69" s="697">
        <v>18.837056020525459</v>
      </c>
      <c r="AY69" s="697">
        <v>18.837056020525459</v>
      </c>
      <c r="AZ69" s="697">
        <v>18.837056020525459</v>
      </c>
      <c r="BA69" s="697">
        <v>18.837056020525459</v>
      </c>
      <c r="BB69" s="697">
        <v>18.837056020525459</v>
      </c>
      <c r="BC69" s="697">
        <v>18.837056020525459</v>
      </c>
      <c r="BD69" s="697">
        <v>18.837056020525459</v>
      </c>
      <c r="BE69" s="697">
        <v>18.837056020525459</v>
      </c>
      <c r="BF69" s="697">
        <v>18.837056020525459</v>
      </c>
      <c r="BG69" s="697">
        <v>18.837056020525459</v>
      </c>
      <c r="BH69" s="697">
        <v>18.837056020525459</v>
      </c>
      <c r="BI69" s="697">
        <v>18.837056020525459</v>
      </c>
      <c r="BJ69" s="697">
        <v>17.532438831125155</v>
      </c>
      <c r="BK69" s="697">
        <v>0</v>
      </c>
      <c r="BL69" s="697">
        <v>0</v>
      </c>
      <c r="BM69" s="697">
        <v>0</v>
      </c>
      <c r="BN69" s="697">
        <v>0</v>
      </c>
      <c r="BO69" s="697">
        <v>0</v>
      </c>
      <c r="BP69" s="697">
        <v>0</v>
      </c>
      <c r="BQ69" s="697">
        <v>0</v>
      </c>
      <c r="BR69" s="697">
        <v>0</v>
      </c>
      <c r="BS69" s="697">
        <v>0</v>
      </c>
      <c r="BT69" s="698">
        <v>0</v>
      </c>
    </row>
    <row r="70" spans="2:73">
      <c r="B70" s="692" t="s">
        <v>208</v>
      </c>
      <c r="C70" s="692" t="s">
        <v>758</v>
      </c>
      <c r="D70" s="692" t="s">
        <v>21</v>
      </c>
      <c r="E70" s="692" t="s">
        <v>755</v>
      </c>
      <c r="F70" s="692" t="s">
        <v>771</v>
      </c>
      <c r="G70" s="692" t="s">
        <v>756</v>
      </c>
      <c r="H70" s="692">
        <v>2014</v>
      </c>
      <c r="I70" s="644" t="s">
        <v>570</v>
      </c>
      <c r="J70" s="644" t="s">
        <v>585</v>
      </c>
      <c r="K70" s="633"/>
      <c r="L70" s="696">
        <v>0</v>
      </c>
      <c r="M70" s="697">
        <v>0</v>
      </c>
      <c r="N70" s="697">
        <v>0</v>
      </c>
      <c r="O70" s="697">
        <v>47.05992577</v>
      </c>
      <c r="P70" s="697">
        <v>47.05992577</v>
      </c>
      <c r="Q70" s="697">
        <v>40.395588570000001</v>
      </c>
      <c r="R70" s="697">
        <v>20.072800610000002</v>
      </c>
      <c r="S70" s="697">
        <v>20.072800610000002</v>
      </c>
      <c r="T70" s="697">
        <v>20.072800610000002</v>
      </c>
      <c r="U70" s="697">
        <v>20.072800610000002</v>
      </c>
      <c r="V70" s="697">
        <v>20.072800610000002</v>
      </c>
      <c r="W70" s="697">
        <v>20.072800610000002</v>
      </c>
      <c r="X70" s="697">
        <v>20.072800610000002</v>
      </c>
      <c r="Y70" s="697">
        <v>19.992792550000001</v>
      </c>
      <c r="Z70" s="697">
        <v>6.7880912059999998</v>
      </c>
      <c r="AA70" s="697">
        <v>0</v>
      </c>
      <c r="AB70" s="697">
        <v>0</v>
      </c>
      <c r="AC70" s="697">
        <v>0</v>
      </c>
      <c r="AD70" s="697">
        <v>0</v>
      </c>
      <c r="AE70" s="697">
        <v>0</v>
      </c>
      <c r="AF70" s="697">
        <v>0</v>
      </c>
      <c r="AG70" s="697">
        <v>0</v>
      </c>
      <c r="AH70" s="697">
        <v>0</v>
      </c>
      <c r="AI70" s="697">
        <v>0</v>
      </c>
      <c r="AJ70" s="697">
        <v>0</v>
      </c>
      <c r="AK70" s="697">
        <v>0</v>
      </c>
      <c r="AL70" s="697">
        <v>0</v>
      </c>
      <c r="AM70" s="697">
        <v>0</v>
      </c>
      <c r="AN70" s="697">
        <v>0</v>
      </c>
      <c r="AO70" s="698">
        <v>0</v>
      </c>
      <c r="AP70" s="633"/>
      <c r="AQ70" s="696">
        <v>0</v>
      </c>
      <c r="AR70" s="697">
        <v>0</v>
      </c>
      <c r="AS70" s="697">
        <v>0</v>
      </c>
      <c r="AT70" s="697">
        <v>176344.78349999999</v>
      </c>
      <c r="AU70" s="697">
        <v>176344.78349999999</v>
      </c>
      <c r="AV70" s="697">
        <v>148551.31210000001</v>
      </c>
      <c r="AW70" s="697">
        <v>78851.886960000003</v>
      </c>
      <c r="AX70" s="697">
        <v>78851.886960000003</v>
      </c>
      <c r="AY70" s="697">
        <v>78851.886960000003</v>
      </c>
      <c r="AZ70" s="697">
        <v>78851.886960000003</v>
      </c>
      <c r="BA70" s="697">
        <v>78851.886960000003</v>
      </c>
      <c r="BB70" s="697">
        <v>78851.886960000003</v>
      </c>
      <c r="BC70" s="697">
        <v>78851.886960000003</v>
      </c>
      <c r="BD70" s="697">
        <v>78114.130059999996</v>
      </c>
      <c r="BE70" s="697">
        <v>23388.20001</v>
      </c>
      <c r="BF70" s="697">
        <v>0</v>
      </c>
      <c r="BG70" s="697">
        <v>0</v>
      </c>
      <c r="BH70" s="697">
        <v>0</v>
      </c>
      <c r="BI70" s="697">
        <v>0</v>
      </c>
      <c r="BJ70" s="697">
        <v>0</v>
      </c>
      <c r="BK70" s="697">
        <v>0</v>
      </c>
      <c r="BL70" s="697">
        <v>0</v>
      </c>
      <c r="BM70" s="697">
        <v>0</v>
      </c>
      <c r="BN70" s="697">
        <v>0</v>
      </c>
      <c r="BO70" s="697">
        <v>0</v>
      </c>
      <c r="BP70" s="697">
        <v>0</v>
      </c>
      <c r="BQ70" s="697">
        <v>0</v>
      </c>
      <c r="BR70" s="697">
        <v>0</v>
      </c>
      <c r="BS70" s="697">
        <v>0</v>
      </c>
      <c r="BT70" s="698">
        <v>0</v>
      </c>
    </row>
    <row r="71" spans="2:73">
      <c r="B71" s="692" t="s">
        <v>208</v>
      </c>
      <c r="C71" s="692" t="s">
        <v>758</v>
      </c>
      <c r="D71" s="692" t="s">
        <v>20</v>
      </c>
      <c r="E71" s="692" t="s">
        <v>755</v>
      </c>
      <c r="F71" s="692" t="s">
        <v>771</v>
      </c>
      <c r="G71" s="692" t="s">
        <v>756</v>
      </c>
      <c r="H71" s="692">
        <v>2013</v>
      </c>
      <c r="I71" s="644" t="s">
        <v>570</v>
      </c>
      <c r="J71" s="644" t="s">
        <v>578</v>
      </c>
      <c r="K71" s="633"/>
      <c r="L71" s="696">
        <v>0</v>
      </c>
      <c r="M71" s="697">
        <v>0</v>
      </c>
      <c r="N71" s="697">
        <v>5.8450300000000002E-3</v>
      </c>
      <c r="O71" s="697">
        <v>5.8450300000000002E-3</v>
      </c>
      <c r="P71" s="697">
        <v>5.8450300000000002E-3</v>
      </c>
      <c r="Q71" s="697">
        <v>5.8450300000000002E-3</v>
      </c>
      <c r="R71" s="697">
        <v>0</v>
      </c>
      <c r="S71" s="697">
        <v>0</v>
      </c>
      <c r="T71" s="697">
        <v>0</v>
      </c>
      <c r="U71" s="697">
        <v>0</v>
      </c>
      <c r="V71" s="697">
        <v>0</v>
      </c>
      <c r="W71" s="697">
        <v>0</v>
      </c>
      <c r="X71" s="697">
        <v>0</v>
      </c>
      <c r="Y71" s="697">
        <v>0</v>
      </c>
      <c r="Z71" s="697">
        <v>0</v>
      </c>
      <c r="AA71" s="697">
        <v>0</v>
      </c>
      <c r="AB71" s="697">
        <v>0</v>
      </c>
      <c r="AC71" s="697">
        <v>0</v>
      </c>
      <c r="AD71" s="697">
        <v>0</v>
      </c>
      <c r="AE71" s="697">
        <v>0</v>
      </c>
      <c r="AF71" s="697">
        <v>0</v>
      </c>
      <c r="AG71" s="697">
        <v>0</v>
      </c>
      <c r="AH71" s="697">
        <v>0</v>
      </c>
      <c r="AI71" s="697">
        <v>0</v>
      </c>
      <c r="AJ71" s="697">
        <v>0</v>
      </c>
      <c r="AK71" s="697">
        <v>0</v>
      </c>
      <c r="AL71" s="697">
        <v>0</v>
      </c>
      <c r="AM71" s="697">
        <v>0</v>
      </c>
      <c r="AN71" s="697">
        <v>0</v>
      </c>
      <c r="AO71" s="698">
        <v>0</v>
      </c>
      <c r="AP71" s="633"/>
      <c r="AQ71" s="699">
        <v>0</v>
      </c>
      <c r="AR71" s="700">
        <v>0</v>
      </c>
      <c r="AS71" s="700">
        <v>32.135094899999999</v>
      </c>
      <c r="AT71" s="700">
        <v>32.135094899999999</v>
      </c>
      <c r="AU71" s="700">
        <v>32.135094899999999</v>
      </c>
      <c r="AV71" s="700">
        <v>32.135094899999999</v>
      </c>
      <c r="AW71" s="700">
        <v>0</v>
      </c>
      <c r="AX71" s="700">
        <v>0</v>
      </c>
      <c r="AY71" s="700">
        <v>0</v>
      </c>
      <c r="AZ71" s="700">
        <v>0</v>
      </c>
      <c r="BA71" s="700">
        <v>0</v>
      </c>
      <c r="BB71" s="700">
        <v>0</v>
      </c>
      <c r="BC71" s="700">
        <v>0</v>
      </c>
      <c r="BD71" s="700">
        <v>0</v>
      </c>
      <c r="BE71" s="700">
        <v>0</v>
      </c>
      <c r="BF71" s="700">
        <v>0</v>
      </c>
      <c r="BG71" s="700">
        <v>0</v>
      </c>
      <c r="BH71" s="700">
        <v>0</v>
      </c>
      <c r="BI71" s="700">
        <v>0</v>
      </c>
      <c r="BJ71" s="700">
        <v>0</v>
      </c>
      <c r="BK71" s="700">
        <v>0</v>
      </c>
      <c r="BL71" s="700">
        <v>0</v>
      </c>
      <c r="BM71" s="700">
        <v>0</v>
      </c>
      <c r="BN71" s="700">
        <v>0</v>
      </c>
      <c r="BO71" s="700">
        <v>0</v>
      </c>
      <c r="BP71" s="700">
        <v>0</v>
      </c>
      <c r="BQ71" s="700">
        <v>0</v>
      </c>
      <c r="BR71" s="700">
        <v>0</v>
      </c>
      <c r="BS71" s="700">
        <v>0</v>
      </c>
      <c r="BT71" s="701">
        <v>0</v>
      </c>
    </row>
    <row r="72" spans="2:73">
      <c r="B72" s="692" t="s">
        <v>208</v>
      </c>
      <c r="C72" s="692" t="s">
        <v>758</v>
      </c>
      <c r="D72" s="692" t="s">
        <v>22</v>
      </c>
      <c r="E72" s="692" t="s">
        <v>755</v>
      </c>
      <c r="F72" s="692" t="s">
        <v>771</v>
      </c>
      <c r="G72" s="692" t="s">
        <v>756</v>
      </c>
      <c r="H72" s="692">
        <v>2012</v>
      </c>
      <c r="I72" s="644" t="s">
        <v>570</v>
      </c>
      <c r="J72" s="644" t="s">
        <v>578</v>
      </c>
      <c r="K72" s="633"/>
      <c r="L72" s="696">
        <v>0</v>
      </c>
      <c r="M72" s="697">
        <v>0</v>
      </c>
      <c r="N72" s="697">
        <v>0</v>
      </c>
      <c r="O72" s="697">
        <v>0</v>
      </c>
      <c r="P72" s="697">
        <v>0</v>
      </c>
      <c r="Q72" s="697">
        <v>0</v>
      </c>
      <c r="R72" s="697">
        <v>0</v>
      </c>
      <c r="S72" s="697">
        <v>0</v>
      </c>
      <c r="T72" s="697">
        <v>0</v>
      </c>
      <c r="U72" s="697">
        <v>0</v>
      </c>
      <c r="V72" s="697">
        <v>0</v>
      </c>
      <c r="W72" s="697">
        <v>0</v>
      </c>
      <c r="X72" s="697">
        <v>0</v>
      </c>
      <c r="Y72" s="697">
        <v>0</v>
      </c>
      <c r="Z72" s="697">
        <v>0</v>
      </c>
      <c r="AA72" s="697">
        <v>0</v>
      </c>
      <c r="AB72" s="697">
        <v>0</v>
      </c>
      <c r="AC72" s="697">
        <v>0</v>
      </c>
      <c r="AD72" s="697">
        <v>0</v>
      </c>
      <c r="AE72" s="697">
        <v>0</v>
      </c>
      <c r="AF72" s="697">
        <v>0</v>
      </c>
      <c r="AG72" s="697">
        <v>0</v>
      </c>
      <c r="AH72" s="697">
        <v>0</v>
      </c>
      <c r="AI72" s="697">
        <v>0</v>
      </c>
      <c r="AJ72" s="697">
        <v>0</v>
      </c>
      <c r="AK72" s="697">
        <v>0</v>
      </c>
      <c r="AL72" s="697">
        <v>0</v>
      </c>
      <c r="AM72" s="697">
        <v>0</v>
      </c>
      <c r="AN72" s="697">
        <v>0</v>
      </c>
      <c r="AO72" s="698">
        <v>0</v>
      </c>
      <c r="AP72" s="633"/>
      <c r="AQ72" s="693">
        <v>0</v>
      </c>
      <c r="AR72" s="694">
        <v>0</v>
      </c>
      <c r="AS72" s="694">
        <v>0</v>
      </c>
      <c r="AT72" s="694">
        <v>0</v>
      </c>
      <c r="AU72" s="694">
        <v>0</v>
      </c>
      <c r="AV72" s="694">
        <v>0</v>
      </c>
      <c r="AW72" s="694">
        <v>0</v>
      </c>
      <c r="AX72" s="694">
        <v>0</v>
      </c>
      <c r="AY72" s="694">
        <v>0</v>
      </c>
      <c r="AZ72" s="694">
        <v>0</v>
      </c>
      <c r="BA72" s="694">
        <v>0</v>
      </c>
      <c r="BB72" s="694">
        <v>0</v>
      </c>
      <c r="BC72" s="694">
        <v>0</v>
      </c>
      <c r="BD72" s="694">
        <v>0</v>
      </c>
      <c r="BE72" s="694">
        <v>0</v>
      </c>
      <c r="BF72" s="694">
        <v>0</v>
      </c>
      <c r="BG72" s="694">
        <v>0</v>
      </c>
      <c r="BH72" s="694">
        <v>0</v>
      </c>
      <c r="BI72" s="694">
        <v>0</v>
      </c>
      <c r="BJ72" s="694">
        <v>0</v>
      </c>
      <c r="BK72" s="694">
        <v>0</v>
      </c>
      <c r="BL72" s="694">
        <v>0</v>
      </c>
      <c r="BM72" s="694">
        <v>0</v>
      </c>
      <c r="BN72" s="694">
        <v>0</v>
      </c>
      <c r="BO72" s="694">
        <v>0</v>
      </c>
      <c r="BP72" s="694">
        <v>0</v>
      </c>
      <c r="BQ72" s="694">
        <v>0</v>
      </c>
      <c r="BR72" s="694">
        <v>0</v>
      </c>
      <c r="BS72" s="694">
        <v>0</v>
      </c>
      <c r="BT72" s="695">
        <v>0</v>
      </c>
    </row>
    <row r="73" spans="2:73">
      <c r="B73" s="692" t="s">
        <v>208</v>
      </c>
      <c r="C73" s="692" t="s">
        <v>758</v>
      </c>
      <c r="D73" s="692" t="s">
        <v>22</v>
      </c>
      <c r="E73" s="692" t="s">
        <v>755</v>
      </c>
      <c r="F73" s="692" t="s">
        <v>771</v>
      </c>
      <c r="G73" s="692" t="s">
        <v>756</v>
      </c>
      <c r="H73" s="692">
        <v>2013</v>
      </c>
      <c r="I73" s="644" t="s">
        <v>570</v>
      </c>
      <c r="J73" s="644" t="s">
        <v>578</v>
      </c>
      <c r="K73" s="633"/>
      <c r="L73" s="696">
        <v>0</v>
      </c>
      <c r="M73" s="697">
        <v>0</v>
      </c>
      <c r="N73" s="697">
        <v>0</v>
      </c>
      <c r="O73" s="697">
        <v>0</v>
      </c>
      <c r="P73" s="697">
        <v>0</v>
      </c>
      <c r="Q73" s="697">
        <v>0</v>
      </c>
      <c r="R73" s="697">
        <v>0</v>
      </c>
      <c r="S73" s="697">
        <v>0</v>
      </c>
      <c r="T73" s="697">
        <v>0</v>
      </c>
      <c r="U73" s="697">
        <v>0</v>
      </c>
      <c r="V73" s="697">
        <v>0</v>
      </c>
      <c r="W73" s="697">
        <v>0</v>
      </c>
      <c r="X73" s="697">
        <v>0</v>
      </c>
      <c r="Y73" s="697">
        <v>0</v>
      </c>
      <c r="Z73" s="697">
        <v>0</v>
      </c>
      <c r="AA73" s="697">
        <v>0</v>
      </c>
      <c r="AB73" s="697">
        <v>0</v>
      </c>
      <c r="AC73" s="697">
        <v>0</v>
      </c>
      <c r="AD73" s="697">
        <v>0</v>
      </c>
      <c r="AE73" s="697">
        <v>0</v>
      </c>
      <c r="AF73" s="697">
        <v>0</v>
      </c>
      <c r="AG73" s="697">
        <v>0</v>
      </c>
      <c r="AH73" s="697">
        <v>0</v>
      </c>
      <c r="AI73" s="697">
        <v>0</v>
      </c>
      <c r="AJ73" s="697">
        <v>0</v>
      </c>
      <c r="AK73" s="697">
        <v>0</v>
      </c>
      <c r="AL73" s="697">
        <v>0</v>
      </c>
      <c r="AM73" s="697">
        <v>0</v>
      </c>
      <c r="AN73" s="697">
        <v>0</v>
      </c>
      <c r="AO73" s="698">
        <v>0</v>
      </c>
      <c r="AP73" s="633"/>
      <c r="AQ73" s="696">
        <v>0</v>
      </c>
      <c r="AR73" s="697">
        <v>0</v>
      </c>
      <c r="AS73" s="697">
        <v>0</v>
      </c>
      <c r="AT73" s="697">
        <v>0</v>
      </c>
      <c r="AU73" s="697">
        <v>0</v>
      </c>
      <c r="AV73" s="697">
        <v>0</v>
      </c>
      <c r="AW73" s="697">
        <v>0</v>
      </c>
      <c r="AX73" s="697">
        <v>0</v>
      </c>
      <c r="AY73" s="697">
        <v>0</v>
      </c>
      <c r="AZ73" s="697">
        <v>0</v>
      </c>
      <c r="BA73" s="697">
        <v>0</v>
      </c>
      <c r="BB73" s="697">
        <v>0</v>
      </c>
      <c r="BC73" s="697">
        <v>0</v>
      </c>
      <c r="BD73" s="697">
        <v>0</v>
      </c>
      <c r="BE73" s="697">
        <v>0</v>
      </c>
      <c r="BF73" s="697">
        <v>0</v>
      </c>
      <c r="BG73" s="697">
        <v>0</v>
      </c>
      <c r="BH73" s="697">
        <v>0</v>
      </c>
      <c r="BI73" s="697">
        <v>0</v>
      </c>
      <c r="BJ73" s="697">
        <v>0</v>
      </c>
      <c r="BK73" s="697">
        <v>0</v>
      </c>
      <c r="BL73" s="697">
        <v>0</v>
      </c>
      <c r="BM73" s="697">
        <v>0</v>
      </c>
      <c r="BN73" s="697">
        <v>0</v>
      </c>
      <c r="BO73" s="697">
        <v>0</v>
      </c>
      <c r="BP73" s="697">
        <v>0</v>
      </c>
      <c r="BQ73" s="697">
        <v>0</v>
      </c>
      <c r="BR73" s="697">
        <v>0</v>
      </c>
      <c r="BS73" s="697">
        <v>0</v>
      </c>
      <c r="BT73" s="698">
        <v>0</v>
      </c>
    </row>
    <row r="74" spans="2:73">
      <c r="B74" s="692" t="s">
        <v>208</v>
      </c>
      <c r="C74" s="692" t="s">
        <v>758</v>
      </c>
      <c r="D74" s="692" t="s">
        <v>22</v>
      </c>
      <c r="E74" s="692" t="s">
        <v>755</v>
      </c>
      <c r="F74" s="692" t="s">
        <v>771</v>
      </c>
      <c r="G74" s="692" t="s">
        <v>756</v>
      </c>
      <c r="H74" s="692">
        <v>2014</v>
      </c>
      <c r="I74" s="644" t="s">
        <v>570</v>
      </c>
      <c r="J74" s="644" t="s">
        <v>585</v>
      </c>
      <c r="K74" s="633"/>
      <c r="L74" s="696">
        <v>0</v>
      </c>
      <c r="M74" s="697">
        <v>0</v>
      </c>
      <c r="N74" s="697">
        <v>0</v>
      </c>
      <c r="O74" s="697">
        <v>54.024802809999997</v>
      </c>
      <c r="P74" s="697">
        <v>54.024802809999997</v>
      </c>
      <c r="Q74" s="697">
        <v>54.024802809999997</v>
      </c>
      <c r="R74" s="697">
        <v>52.986862430000002</v>
      </c>
      <c r="S74" s="697">
        <v>52.986862430000002</v>
      </c>
      <c r="T74" s="697">
        <v>52.986862430000002</v>
      </c>
      <c r="U74" s="697">
        <v>50.302266340000003</v>
      </c>
      <c r="V74" s="697">
        <v>50.302266340000003</v>
      </c>
      <c r="W74" s="697">
        <v>45.831419920000002</v>
      </c>
      <c r="X74" s="697">
        <v>34.458167150000001</v>
      </c>
      <c r="Y74" s="697">
        <v>23.327066479999999</v>
      </c>
      <c r="Z74" s="697">
        <v>23.327066479999999</v>
      </c>
      <c r="AA74" s="697">
        <v>0</v>
      </c>
      <c r="AB74" s="697">
        <v>0</v>
      </c>
      <c r="AC74" s="697">
        <v>0</v>
      </c>
      <c r="AD74" s="697">
        <v>0</v>
      </c>
      <c r="AE74" s="697">
        <v>0</v>
      </c>
      <c r="AF74" s="697">
        <v>0</v>
      </c>
      <c r="AG74" s="697">
        <v>0</v>
      </c>
      <c r="AH74" s="697">
        <v>0</v>
      </c>
      <c r="AI74" s="697">
        <v>0</v>
      </c>
      <c r="AJ74" s="697">
        <v>0</v>
      </c>
      <c r="AK74" s="697">
        <v>0</v>
      </c>
      <c r="AL74" s="697">
        <v>0</v>
      </c>
      <c r="AM74" s="697">
        <v>0</v>
      </c>
      <c r="AN74" s="697">
        <v>0</v>
      </c>
      <c r="AO74" s="698">
        <v>0</v>
      </c>
      <c r="AP74" s="633"/>
      <c r="AQ74" s="696">
        <v>0</v>
      </c>
      <c r="AR74" s="697">
        <v>0</v>
      </c>
      <c r="AS74" s="697">
        <v>0</v>
      </c>
      <c r="AT74" s="697">
        <v>339891.2733</v>
      </c>
      <c r="AU74" s="697">
        <v>339891.2733</v>
      </c>
      <c r="AV74" s="697">
        <v>339891.2733</v>
      </c>
      <c r="AW74" s="697">
        <v>336259.93400000001</v>
      </c>
      <c r="AX74" s="697">
        <v>336259.93400000001</v>
      </c>
      <c r="AY74" s="697">
        <v>336259.93400000001</v>
      </c>
      <c r="AZ74" s="697">
        <v>318086.1618</v>
      </c>
      <c r="BA74" s="697">
        <v>318086.1618</v>
      </c>
      <c r="BB74" s="697">
        <v>302512.0196</v>
      </c>
      <c r="BC74" s="697">
        <v>225519.09479999999</v>
      </c>
      <c r="BD74" s="697">
        <v>150165.45449999999</v>
      </c>
      <c r="BE74" s="697">
        <v>150165.45449999999</v>
      </c>
      <c r="BF74" s="697">
        <v>0</v>
      </c>
      <c r="BG74" s="697">
        <v>0</v>
      </c>
      <c r="BH74" s="697">
        <v>0</v>
      </c>
      <c r="BI74" s="697">
        <v>0</v>
      </c>
      <c r="BJ74" s="697">
        <v>0</v>
      </c>
      <c r="BK74" s="697">
        <v>0</v>
      </c>
      <c r="BL74" s="697">
        <v>0</v>
      </c>
      <c r="BM74" s="697">
        <v>0</v>
      </c>
      <c r="BN74" s="697">
        <v>0</v>
      </c>
      <c r="BO74" s="697">
        <v>0</v>
      </c>
      <c r="BP74" s="697">
        <v>0</v>
      </c>
      <c r="BQ74" s="697">
        <v>0</v>
      </c>
      <c r="BR74" s="697">
        <v>0</v>
      </c>
      <c r="BS74" s="697">
        <v>0</v>
      </c>
      <c r="BT74" s="698">
        <v>0</v>
      </c>
    </row>
    <row r="75" spans="2:73">
      <c r="B75" s="692" t="s">
        <v>208</v>
      </c>
      <c r="C75" s="692" t="s">
        <v>754</v>
      </c>
      <c r="D75" s="692" t="s">
        <v>2</v>
      </c>
      <c r="E75" s="692" t="s">
        <v>755</v>
      </c>
      <c r="F75" s="692" t="s">
        <v>29</v>
      </c>
      <c r="G75" s="692" t="s">
        <v>756</v>
      </c>
      <c r="H75" s="692">
        <v>2014</v>
      </c>
      <c r="I75" s="644" t="s">
        <v>570</v>
      </c>
      <c r="J75" s="644" t="s">
        <v>585</v>
      </c>
      <c r="K75" s="633"/>
      <c r="L75" s="696">
        <v>0</v>
      </c>
      <c r="M75" s="697">
        <v>0</v>
      </c>
      <c r="N75" s="697">
        <v>0</v>
      </c>
      <c r="O75" s="697">
        <v>2.0719409899999999</v>
      </c>
      <c r="P75" s="697">
        <v>2.0719409899999999</v>
      </c>
      <c r="Q75" s="697">
        <v>2.0719409899999999</v>
      </c>
      <c r="R75" s="697">
        <v>2.0719409899999999</v>
      </c>
      <c r="S75" s="697">
        <v>0</v>
      </c>
      <c r="T75" s="697">
        <v>0</v>
      </c>
      <c r="U75" s="697">
        <v>0</v>
      </c>
      <c r="V75" s="697">
        <v>0</v>
      </c>
      <c r="W75" s="697">
        <v>0</v>
      </c>
      <c r="X75" s="697">
        <v>0</v>
      </c>
      <c r="Y75" s="697">
        <v>0</v>
      </c>
      <c r="Z75" s="697">
        <v>0</v>
      </c>
      <c r="AA75" s="697">
        <v>0</v>
      </c>
      <c r="AB75" s="697">
        <v>0</v>
      </c>
      <c r="AC75" s="697">
        <v>0</v>
      </c>
      <c r="AD75" s="697">
        <v>0</v>
      </c>
      <c r="AE75" s="697">
        <v>0</v>
      </c>
      <c r="AF75" s="697">
        <v>0</v>
      </c>
      <c r="AG75" s="697">
        <v>0</v>
      </c>
      <c r="AH75" s="697">
        <v>0</v>
      </c>
      <c r="AI75" s="697">
        <v>0</v>
      </c>
      <c r="AJ75" s="697">
        <v>0</v>
      </c>
      <c r="AK75" s="697">
        <v>0</v>
      </c>
      <c r="AL75" s="697">
        <v>0</v>
      </c>
      <c r="AM75" s="697">
        <v>0</v>
      </c>
      <c r="AN75" s="697">
        <v>0</v>
      </c>
      <c r="AO75" s="698">
        <v>0</v>
      </c>
      <c r="AP75" s="633"/>
      <c r="AQ75" s="696">
        <v>0</v>
      </c>
      <c r="AR75" s="697">
        <v>0</v>
      </c>
      <c r="AS75" s="697">
        <v>0</v>
      </c>
      <c r="AT75" s="697">
        <v>3694.39878</v>
      </c>
      <c r="AU75" s="697">
        <v>3694.39878</v>
      </c>
      <c r="AV75" s="697">
        <v>3694.39878</v>
      </c>
      <c r="AW75" s="697">
        <v>3694.39878</v>
      </c>
      <c r="AX75" s="697">
        <v>0</v>
      </c>
      <c r="AY75" s="697">
        <v>0</v>
      </c>
      <c r="AZ75" s="697">
        <v>0</v>
      </c>
      <c r="BA75" s="697">
        <v>0</v>
      </c>
      <c r="BB75" s="697">
        <v>0</v>
      </c>
      <c r="BC75" s="697">
        <v>0</v>
      </c>
      <c r="BD75" s="697">
        <v>0</v>
      </c>
      <c r="BE75" s="697">
        <v>0</v>
      </c>
      <c r="BF75" s="697">
        <v>0</v>
      </c>
      <c r="BG75" s="697">
        <v>0</v>
      </c>
      <c r="BH75" s="697">
        <v>0</v>
      </c>
      <c r="BI75" s="697">
        <v>0</v>
      </c>
      <c r="BJ75" s="697">
        <v>0</v>
      </c>
      <c r="BK75" s="697">
        <v>0</v>
      </c>
      <c r="BL75" s="697">
        <v>0</v>
      </c>
      <c r="BM75" s="697">
        <v>0</v>
      </c>
      <c r="BN75" s="697">
        <v>0</v>
      </c>
      <c r="BO75" s="697">
        <v>0</v>
      </c>
      <c r="BP75" s="697">
        <v>0</v>
      </c>
      <c r="BQ75" s="697">
        <v>0</v>
      </c>
      <c r="BR75" s="697">
        <v>0</v>
      </c>
      <c r="BS75" s="697">
        <v>0</v>
      </c>
      <c r="BT75" s="698">
        <v>0</v>
      </c>
    </row>
    <row r="76" spans="2:73">
      <c r="B76" s="692" t="s">
        <v>208</v>
      </c>
      <c r="C76" s="692" t="s">
        <v>754</v>
      </c>
      <c r="D76" s="692" t="s">
        <v>1</v>
      </c>
      <c r="E76" s="692" t="s">
        <v>755</v>
      </c>
      <c r="F76" s="692" t="s">
        <v>29</v>
      </c>
      <c r="G76" s="692" t="s">
        <v>756</v>
      </c>
      <c r="H76" s="692">
        <v>2014</v>
      </c>
      <c r="I76" s="644" t="s">
        <v>570</v>
      </c>
      <c r="J76" s="644" t="s">
        <v>585</v>
      </c>
      <c r="K76" s="633"/>
      <c r="L76" s="696">
        <v>0</v>
      </c>
      <c r="M76" s="697">
        <v>0</v>
      </c>
      <c r="N76" s="697">
        <v>0</v>
      </c>
      <c r="O76" s="697">
        <v>0</v>
      </c>
      <c r="P76" s="697">
        <v>0</v>
      </c>
      <c r="Q76" s="697">
        <v>0</v>
      </c>
      <c r="R76" s="697">
        <v>0</v>
      </c>
      <c r="S76" s="697">
        <v>0</v>
      </c>
      <c r="T76" s="697">
        <v>0</v>
      </c>
      <c r="U76" s="697">
        <v>0</v>
      </c>
      <c r="V76" s="697">
        <v>0</v>
      </c>
      <c r="W76" s="697">
        <v>0</v>
      </c>
      <c r="X76" s="697">
        <v>0</v>
      </c>
      <c r="Y76" s="697">
        <v>0</v>
      </c>
      <c r="Z76" s="697">
        <v>0</v>
      </c>
      <c r="AA76" s="697">
        <v>0</v>
      </c>
      <c r="AB76" s="697">
        <v>0</v>
      </c>
      <c r="AC76" s="697">
        <v>0</v>
      </c>
      <c r="AD76" s="697">
        <v>0</v>
      </c>
      <c r="AE76" s="697">
        <v>0</v>
      </c>
      <c r="AF76" s="697">
        <v>0</v>
      </c>
      <c r="AG76" s="697">
        <v>0</v>
      </c>
      <c r="AH76" s="697">
        <v>0</v>
      </c>
      <c r="AI76" s="697">
        <v>0</v>
      </c>
      <c r="AJ76" s="697">
        <v>0</v>
      </c>
      <c r="AK76" s="697">
        <v>0</v>
      </c>
      <c r="AL76" s="697">
        <v>0</v>
      </c>
      <c r="AM76" s="697">
        <v>0</v>
      </c>
      <c r="AN76" s="697">
        <v>0</v>
      </c>
      <c r="AO76" s="698">
        <v>0</v>
      </c>
      <c r="AP76" s="633"/>
      <c r="AQ76" s="696">
        <v>0</v>
      </c>
      <c r="AR76" s="697">
        <v>0</v>
      </c>
      <c r="AS76" s="697">
        <v>0</v>
      </c>
      <c r="AT76" s="697">
        <v>0</v>
      </c>
      <c r="AU76" s="697">
        <v>0</v>
      </c>
      <c r="AV76" s="697">
        <v>0</v>
      </c>
      <c r="AW76" s="697">
        <v>0</v>
      </c>
      <c r="AX76" s="697">
        <v>0</v>
      </c>
      <c r="AY76" s="697">
        <v>0</v>
      </c>
      <c r="AZ76" s="697">
        <v>0</v>
      </c>
      <c r="BA76" s="697">
        <v>0</v>
      </c>
      <c r="BB76" s="697">
        <v>0</v>
      </c>
      <c r="BC76" s="697">
        <v>0</v>
      </c>
      <c r="BD76" s="697">
        <v>0</v>
      </c>
      <c r="BE76" s="697">
        <v>0</v>
      </c>
      <c r="BF76" s="697">
        <v>0</v>
      </c>
      <c r="BG76" s="697">
        <v>0</v>
      </c>
      <c r="BH76" s="697">
        <v>0</v>
      </c>
      <c r="BI76" s="697">
        <v>0</v>
      </c>
      <c r="BJ76" s="697">
        <v>0</v>
      </c>
      <c r="BK76" s="697">
        <v>0</v>
      </c>
      <c r="BL76" s="697">
        <v>0</v>
      </c>
      <c r="BM76" s="697">
        <v>0</v>
      </c>
      <c r="BN76" s="697">
        <v>0</v>
      </c>
      <c r="BO76" s="697">
        <v>0</v>
      </c>
      <c r="BP76" s="697">
        <v>0</v>
      </c>
      <c r="BQ76" s="697">
        <v>0</v>
      </c>
      <c r="BR76" s="697">
        <v>0</v>
      </c>
      <c r="BS76" s="697">
        <v>0</v>
      </c>
      <c r="BT76" s="698">
        <v>0</v>
      </c>
    </row>
    <row r="77" spans="2:73">
      <c r="B77" s="692" t="s">
        <v>208</v>
      </c>
      <c r="C77" s="692" t="s">
        <v>754</v>
      </c>
      <c r="D77" s="692" t="s">
        <v>1</v>
      </c>
      <c r="E77" s="692" t="s">
        <v>755</v>
      </c>
      <c r="F77" s="692" t="s">
        <v>29</v>
      </c>
      <c r="G77" s="692" t="s">
        <v>756</v>
      </c>
      <c r="H77" s="692">
        <v>2014</v>
      </c>
      <c r="I77" s="644" t="s">
        <v>570</v>
      </c>
      <c r="J77" s="644" t="s">
        <v>585</v>
      </c>
      <c r="K77" s="633"/>
      <c r="L77" s="696">
        <v>0</v>
      </c>
      <c r="M77" s="697">
        <v>0</v>
      </c>
      <c r="N77" s="697">
        <v>0</v>
      </c>
      <c r="O77" s="697">
        <v>0.17698983400000001</v>
      </c>
      <c r="P77" s="697">
        <v>0.17698983400000001</v>
      </c>
      <c r="Q77" s="697">
        <v>0.17698983400000001</v>
      </c>
      <c r="R77" s="697">
        <v>0.17698983400000001</v>
      </c>
      <c r="S77" s="697">
        <v>0</v>
      </c>
      <c r="T77" s="697">
        <v>0</v>
      </c>
      <c r="U77" s="697">
        <v>0</v>
      </c>
      <c r="V77" s="697">
        <v>0</v>
      </c>
      <c r="W77" s="697">
        <v>0</v>
      </c>
      <c r="X77" s="697">
        <v>0</v>
      </c>
      <c r="Y77" s="697">
        <v>0</v>
      </c>
      <c r="Z77" s="697">
        <v>0</v>
      </c>
      <c r="AA77" s="697">
        <v>0</v>
      </c>
      <c r="AB77" s="697">
        <v>0</v>
      </c>
      <c r="AC77" s="697">
        <v>0</v>
      </c>
      <c r="AD77" s="697">
        <v>0</v>
      </c>
      <c r="AE77" s="697">
        <v>0</v>
      </c>
      <c r="AF77" s="697">
        <v>0</v>
      </c>
      <c r="AG77" s="697">
        <v>0</v>
      </c>
      <c r="AH77" s="697">
        <v>0</v>
      </c>
      <c r="AI77" s="697">
        <v>0</v>
      </c>
      <c r="AJ77" s="697">
        <v>0</v>
      </c>
      <c r="AK77" s="697">
        <v>0</v>
      </c>
      <c r="AL77" s="697">
        <v>0</v>
      </c>
      <c r="AM77" s="697">
        <v>0</v>
      </c>
      <c r="AN77" s="697">
        <v>0</v>
      </c>
      <c r="AO77" s="698">
        <v>0</v>
      </c>
      <c r="AP77" s="633"/>
      <c r="AQ77" s="696">
        <v>0</v>
      </c>
      <c r="AR77" s="697">
        <v>0</v>
      </c>
      <c r="AS77" s="697">
        <v>0</v>
      </c>
      <c r="AT77" s="697">
        <v>315.58380820000002</v>
      </c>
      <c r="AU77" s="697">
        <v>315.58380820000002</v>
      </c>
      <c r="AV77" s="697">
        <v>315.58380820000002</v>
      </c>
      <c r="AW77" s="697">
        <v>315.58380820000002</v>
      </c>
      <c r="AX77" s="697">
        <v>0</v>
      </c>
      <c r="AY77" s="697">
        <v>0</v>
      </c>
      <c r="AZ77" s="697">
        <v>0</v>
      </c>
      <c r="BA77" s="697">
        <v>0</v>
      </c>
      <c r="BB77" s="697">
        <v>0</v>
      </c>
      <c r="BC77" s="697">
        <v>0</v>
      </c>
      <c r="BD77" s="697">
        <v>0</v>
      </c>
      <c r="BE77" s="697">
        <v>0</v>
      </c>
      <c r="BF77" s="697">
        <v>0</v>
      </c>
      <c r="BG77" s="697">
        <v>0</v>
      </c>
      <c r="BH77" s="697">
        <v>0</v>
      </c>
      <c r="BI77" s="697">
        <v>0</v>
      </c>
      <c r="BJ77" s="697">
        <v>0</v>
      </c>
      <c r="BK77" s="697">
        <v>0</v>
      </c>
      <c r="BL77" s="697">
        <v>0</v>
      </c>
      <c r="BM77" s="697">
        <v>0</v>
      </c>
      <c r="BN77" s="697">
        <v>0</v>
      </c>
      <c r="BO77" s="697">
        <v>0</v>
      </c>
      <c r="BP77" s="697">
        <v>0</v>
      </c>
      <c r="BQ77" s="697">
        <v>0</v>
      </c>
      <c r="BR77" s="697">
        <v>0</v>
      </c>
      <c r="BS77" s="697">
        <v>0</v>
      </c>
      <c r="BT77" s="698">
        <v>0</v>
      </c>
    </row>
    <row r="78" spans="2:73">
      <c r="B78" s="692" t="s">
        <v>208</v>
      </c>
      <c r="C78" s="692" t="s">
        <v>754</v>
      </c>
      <c r="D78" s="692" t="s">
        <v>1</v>
      </c>
      <c r="E78" s="692" t="s">
        <v>755</v>
      </c>
      <c r="F78" s="692" t="s">
        <v>29</v>
      </c>
      <c r="G78" s="692" t="s">
        <v>756</v>
      </c>
      <c r="H78" s="692">
        <v>2014</v>
      </c>
      <c r="I78" s="644" t="s">
        <v>570</v>
      </c>
      <c r="J78" s="644" t="s">
        <v>585</v>
      </c>
      <c r="K78" s="633"/>
      <c r="L78" s="696">
        <v>0</v>
      </c>
      <c r="M78" s="697">
        <v>0</v>
      </c>
      <c r="N78" s="697">
        <v>0</v>
      </c>
      <c r="O78" s="697">
        <v>0.48809375613263778</v>
      </c>
      <c r="P78" s="697">
        <v>0.48809375613263778</v>
      </c>
      <c r="Q78" s="697">
        <v>0.48809375613263778</v>
      </c>
      <c r="R78" s="697">
        <v>0.48809375613263778</v>
      </c>
      <c r="S78" s="697">
        <v>0</v>
      </c>
      <c r="T78" s="697">
        <v>0</v>
      </c>
      <c r="U78" s="697">
        <v>0</v>
      </c>
      <c r="V78" s="697">
        <v>0</v>
      </c>
      <c r="W78" s="697">
        <v>0</v>
      </c>
      <c r="X78" s="697">
        <v>0</v>
      </c>
      <c r="Y78" s="697">
        <v>0</v>
      </c>
      <c r="Z78" s="697">
        <v>0</v>
      </c>
      <c r="AA78" s="697">
        <v>0</v>
      </c>
      <c r="AB78" s="697">
        <v>0</v>
      </c>
      <c r="AC78" s="697">
        <v>0</v>
      </c>
      <c r="AD78" s="697">
        <v>0</v>
      </c>
      <c r="AE78" s="697">
        <v>0</v>
      </c>
      <c r="AF78" s="697">
        <v>0</v>
      </c>
      <c r="AG78" s="697">
        <v>0</v>
      </c>
      <c r="AH78" s="697">
        <v>0</v>
      </c>
      <c r="AI78" s="697">
        <v>0</v>
      </c>
      <c r="AJ78" s="697">
        <v>0</v>
      </c>
      <c r="AK78" s="697">
        <v>0</v>
      </c>
      <c r="AL78" s="697">
        <v>0</v>
      </c>
      <c r="AM78" s="697">
        <v>0</v>
      </c>
      <c r="AN78" s="697">
        <v>0</v>
      </c>
      <c r="AO78" s="698">
        <v>0</v>
      </c>
      <c r="AP78" s="633"/>
      <c r="AQ78" s="696">
        <v>0</v>
      </c>
      <c r="AR78" s="697">
        <v>0</v>
      </c>
      <c r="AS78" s="697">
        <v>0</v>
      </c>
      <c r="AT78" s="697">
        <v>3534.076307348415</v>
      </c>
      <c r="AU78" s="697">
        <v>3534.076307348415</v>
      </c>
      <c r="AV78" s="697">
        <v>3534.076307348415</v>
      </c>
      <c r="AW78" s="697">
        <v>3534.076307348415</v>
      </c>
      <c r="AX78" s="697">
        <v>0</v>
      </c>
      <c r="AY78" s="697">
        <v>0</v>
      </c>
      <c r="AZ78" s="697">
        <v>0</v>
      </c>
      <c r="BA78" s="697">
        <v>0</v>
      </c>
      <c r="BB78" s="697">
        <v>0</v>
      </c>
      <c r="BC78" s="697">
        <v>0</v>
      </c>
      <c r="BD78" s="697">
        <v>0</v>
      </c>
      <c r="BE78" s="697">
        <v>0</v>
      </c>
      <c r="BF78" s="697">
        <v>0</v>
      </c>
      <c r="BG78" s="697">
        <v>0</v>
      </c>
      <c r="BH78" s="697">
        <v>0</v>
      </c>
      <c r="BI78" s="697">
        <v>0</v>
      </c>
      <c r="BJ78" s="697">
        <v>0</v>
      </c>
      <c r="BK78" s="697">
        <v>0</v>
      </c>
      <c r="BL78" s="697">
        <v>0</v>
      </c>
      <c r="BM78" s="697">
        <v>0</v>
      </c>
      <c r="BN78" s="697">
        <v>0</v>
      </c>
      <c r="BO78" s="697">
        <v>0</v>
      </c>
      <c r="BP78" s="697">
        <v>0</v>
      </c>
      <c r="BQ78" s="697">
        <v>0</v>
      </c>
      <c r="BR78" s="697">
        <v>0</v>
      </c>
      <c r="BS78" s="697">
        <v>0</v>
      </c>
      <c r="BT78" s="698">
        <v>0</v>
      </c>
    </row>
    <row r="79" spans="2:73" ht="15.75">
      <c r="B79" s="692" t="s">
        <v>208</v>
      </c>
      <c r="C79" s="692" t="s">
        <v>754</v>
      </c>
      <c r="D79" s="692" t="s">
        <v>1</v>
      </c>
      <c r="E79" s="692" t="s">
        <v>755</v>
      </c>
      <c r="F79" s="692" t="s">
        <v>29</v>
      </c>
      <c r="G79" s="692" t="s">
        <v>756</v>
      </c>
      <c r="H79" s="692">
        <v>2014</v>
      </c>
      <c r="I79" s="644" t="s">
        <v>570</v>
      </c>
      <c r="J79" s="644" t="s">
        <v>585</v>
      </c>
      <c r="K79" s="633"/>
      <c r="L79" s="696">
        <v>0</v>
      </c>
      <c r="M79" s="697">
        <v>0</v>
      </c>
      <c r="N79" s="697">
        <v>0</v>
      </c>
      <c r="O79" s="697">
        <v>0.6612684989688663</v>
      </c>
      <c r="P79" s="697">
        <v>0.6612684989688663</v>
      </c>
      <c r="Q79" s="697">
        <v>0.6612684989688663</v>
      </c>
      <c r="R79" s="697">
        <v>0.6612684989688663</v>
      </c>
      <c r="S79" s="697">
        <v>0.6612684989688663</v>
      </c>
      <c r="T79" s="697">
        <v>0</v>
      </c>
      <c r="U79" s="697">
        <v>0</v>
      </c>
      <c r="V79" s="697">
        <v>0</v>
      </c>
      <c r="W79" s="697">
        <v>0</v>
      </c>
      <c r="X79" s="697">
        <v>0</v>
      </c>
      <c r="Y79" s="697">
        <v>0</v>
      </c>
      <c r="Z79" s="697">
        <v>0</v>
      </c>
      <c r="AA79" s="697">
        <v>0</v>
      </c>
      <c r="AB79" s="697">
        <v>0</v>
      </c>
      <c r="AC79" s="697">
        <v>0</v>
      </c>
      <c r="AD79" s="697">
        <v>0</v>
      </c>
      <c r="AE79" s="697">
        <v>0</v>
      </c>
      <c r="AF79" s="697">
        <v>0</v>
      </c>
      <c r="AG79" s="697">
        <v>0</v>
      </c>
      <c r="AH79" s="697">
        <v>0</v>
      </c>
      <c r="AI79" s="697">
        <v>0</v>
      </c>
      <c r="AJ79" s="697">
        <v>0</v>
      </c>
      <c r="AK79" s="697">
        <v>0</v>
      </c>
      <c r="AL79" s="697">
        <v>0</v>
      </c>
      <c r="AM79" s="697">
        <v>0</v>
      </c>
      <c r="AN79" s="697">
        <v>0</v>
      </c>
      <c r="AO79" s="698">
        <v>0</v>
      </c>
      <c r="AP79" s="633"/>
      <c r="AQ79" s="696">
        <v>0</v>
      </c>
      <c r="AR79" s="697">
        <v>0</v>
      </c>
      <c r="AS79" s="697">
        <v>0</v>
      </c>
      <c r="AT79" s="697">
        <v>4499.5224154549032</v>
      </c>
      <c r="AU79" s="697">
        <v>4499.5224154549032</v>
      </c>
      <c r="AV79" s="697">
        <v>4499.5224154549032</v>
      </c>
      <c r="AW79" s="697">
        <v>4499.5224154549032</v>
      </c>
      <c r="AX79" s="697">
        <v>4499.5224154549032</v>
      </c>
      <c r="AY79" s="697">
        <v>0</v>
      </c>
      <c r="AZ79" s="697">
        <v>0</v>
      </c>
      <c r="BA79" s="697">
        <v>0</v>
      </c>
      <c r="BB79" s="697">
        <v>0</v>
      </c>
      <c r="BC79" s="697">
        <v>0</v>
      </c>
      <c r="BD79" s="697">
        <v>0</v>
      </c>
      <c r="BE79" s="697">
        <v>0</v>
      </c>
      <c r="BF79" s="697">
        <v>0</v>
      </c>
      <c r="BG79" s="697">
        <v>0</v>
      </c>
      <c r="BH79" s="697">
        <v>0</v>
      </c>
      <c r="BI79" s="697">
        <v>0</v>
      </c>
      <c r="BJ79" s="697">
        <v>0</v>
      </c>
      <c r="BK79" s="697">
        <v>0</v>
      </c>
      <c r="BL79" s="697">
        <v>0</v>
      </c>
      <c r="BM79" s="697">
        <v>0</v>
      </c>
      <c r="BN79" s="697">
        <v>0</v>
      </c>
      <c r="BO79" s="697">
        <v>0</v>
      </c>
      <c r="BP79" s="697">
        <v>0</v>
      </c>
      <c r="BQ79" s="697">
        <v>0</v>
      </c>
      <c r="BR79" s="697">
        <v>0</v>
      </c>
      <c r="BS79" s="697">
        <v>0</v>
      </c>
      <c r="BT79" s="698">
        <v>0</v>
      </c>
      <c r="BU79" s="163"/>
    </row>
    <row r="80" spans="2:73" ht="15.75">
      <c r="B80" s="692" t="s">
        <v>208</v>
      </c>
      <c r="C80" s="692" t="s">
        <v>754</v>
      </c>
      <c r="D80" s="692" t="s">
        <v>5</v>
      </c>
      <c r="E80" s="692" t="s">
        <v>755</v>
      </c>
      <c r="F80" s="692" t="s">
        <v>29</v>
      </c>
      <c r="G80" s="692" t="s">
        <v>756</v>
      </c>
      <c r="H80" s="692">
        <v>2014</v>
      </c>
      <c r="I80" s="644" t="s">
        <v>570</v>
      </c>
      <c r="J80" s="644" t="s">
        <v>585</v>
      </c>
      <c r="K80" s="633"/>
      <c r="L80" s="696">
        <v>0</v>
      </c>
      <c r="M80" s="697">
        <v>0</v>
      </c>
      <c r="N80" s="697">
        <v>0</v>
      </c>
      <c r="O80" s="697">
        <v>18.254834989999999</v>
      </c>
      <c r="P80" s="697">
        <v>15.934489739999998</v>
      </c>
      <c r="Q80" s="697">
        <v>14.725254270000001</v>
      </c>
      <c r="R80" s="697">
        <v>14.725254270000001</v>
      </c>
      <c r="S80" s="697">
        <v>14.725254270000001</v>
      </c>
      <c r="T80" s="697">
        <v>14.725254270000001</v>
      </c>
      <c r="U80" s="697">
        <v>14.725254270000001</v>
      </c>
      <c r="V80" s="697">
        <v>14.71424124</v>
      </c>
      <c r="W80" s="697">
        <v>14.71424124</v>
      </c>
      <c r="X80" s="697">
        <v>13.73676719</v>
      </c>
      <c r="Y80" s="697">
        <v>12.501301740000001</v>
      </c>
      <c r="Z80" s="697">
        <v>10.589755240000001</v>
      </c>
      <c r="AA80" s="697">
        <v>10.589755240000001</v>
      </c>
      <c r="AB80" s="697">
        <v>10.538797560000001</v>
      </c>
      <c r="AC80" s="697">
        <v>10.538797560000001</v>
      </c>
      <c r="AD80" s="697">
        <v>10.51727133</v>
      </c>
      <c r="AE80" s="697">
        <v>8.5498506239999994</v>
      </c>
      <c r="AF80" s="697">
        <v>8.5498506239999994</v>
      </c>
      <c r="AG80" s="697">
        <v>8.5498506239999994</v>
      </c>
      <c r="AH80" s="697">
        <v>8.5498506239999994</v>
      </c>
      <c r="AI80" s="697">
        <v>0</v>
      </c>
      <c r="AJ80" s="697">
        <v>0</v>
      </c>
      <c r="AK80" s="697">
        <v>0</v>
      </c>
      <c r="AL80" s="697">
        <v>0</v>
      </c>
      <c r="AM80" s="697">
        <v>0</v>
      </c>
      <c r="AN80" s="697">
        <v>0</v>
      </c>
      <c r="AO80" s="698">
        <v>0</v>
      </c>
      <c r="AP80" s="633"/>
      <c r="AQ80" s="696">
        <v>0</v>
      </c>
      <c r="AR80" s="697">
        <v>0</v>
      </c>
      <c r="AS80" s="697">
        <v>0</v>
      </c>
      <c r="AT80" s="697">
        <v>278932.73359999998</v>
      </c>
      <c r="AU80" s="697">
        <v>241971.20000000001</v>
      </c>
      <c r="AV80" s="697">
        <v>222708.8952</v>
      </c>
      <c r="AW80" s="697">
        <v>222708.8952</v>
      </c>
      <c r="AX80" s="697">
        <v>222708.8952</v>
      </c>
      <c r="AY80" s="697">
        <v>222708.8952</v>
      </c>
      <c r="AZ80" s="697">
        <v>222708.8952</v>
      </c>
      <c r="BA80" s="697">
        <v>222612.42110000001</v>
      </c>
      <c r="BB80" s="697">
        <v>222612.42110000001</v>
      </c>
      <c r="BC80" s="697">
        <v>207041.9192</v>
      </c>
      <c r="BD80" s="697">
        <v>201284.17310000001</v>
      </c>
      <c r="BE80" s="697">
        <v>170207.5797</v>
      </c>
      <c r="BF80" s="697">
        <v>170207.5797</v>
      </c>
      <c r="BG80" s="697">
        <v>167770.2218</v>
      </c>
      <c r="BH80" s="697">
        <v>167770.2218</v>
      </c>
      <c r="BI80" s="697">
        <v>167533.03330000001</v>
      </c>
      <c r="BJ80" s="697">
        <v>136193.34940000001</v>
      </c>
      <c r="BK80" s="697">
        <v>136193.34940000001</v>
      </c>
      <c r="BL80" s="697">
        <v>136193.34940000001</v>
      </c>
      <c r="BM80" s="697">
        <v>136193.34940000001</v>
      </c>
      <c r="BN80" s="697">
        <v>0</v>
      </c>
      <c r="BO80" s="697">
        <v>0</v>
      </c>
      <c r="BP80" s="697">
        <v>0</v>
      </c>
      <c r="BQ80" s="697">
        <v>0</v>
      </c>
      <c r="BR80" s="697">
        <v>0</v>
      </c>
      <c r="BS80" s="697">
        <v>0</v>
      </c>
      <c r="BT80" s="698">
        <v>0</v>
      </c>
      <c r="BU80" s="163"/>
    </row>
    <row r="81" spans="2:73">
      <c r="B81" s="692" t="s">
        <v>208</v>
      </c>
      <c r="C81" s="692" t="s">
        <v>754</v>
      </c>
      <c r="D81" s="692" t="s">
        <v>4</v>
      </c>
      <c r="E81" s="692" t="s">
        <v>755</v>
      </c>
      <c r="F81" s="692" t="s">
        <v>29</v>
      </c>
      <c r="G81" s="692" t="s">
        <v>756</v>
      </c>
      <c r="H81" s="692">
        <v>2013</v>
      </c>
      <c r="I81" s="644" t="s">
        <v>570</v>
      </c>
      <c r="J81" s="644" t="s">
        <v>578</v>
      </c>
      <c r="K81" s="633"/>
      <c r="L81" s="696">
        <v>0</v>
      </c>
      <c r="M81" s="697">
        <v>0</v>
      </c>
      <c r="N81" s="697">
        <v>4.0000000000000001E-3</v>
      </c>
      <c r="O81" s="697">
        <v>4.0000000000000001E-3</v>
      </c>
      <c r="P81" s="697">
        <v>4.0000000000000001E-3</v>
      </c>
      <c r="Q81" s="697">
        <v>3.0000000000000001E-3</v>
      </c>
      <c r="R81" s="697">
        <v>3.0000000000000001E-3</v>
      </c>
      <c r="S81" s="697">
        <v>3.0000000000000001E-3</v>
      </c>
      <c r="T81" s="697">
        <v>3.0000000000000001E-3</v>
      </c>
      <c r="U81" s="697">
        <v>3.0000000000000001E-3</v>
      </c>
      <c r="V81" s="697">
        <v>3.0000000000000001E-3</v>
      </c>
      <c r="W81" s="697">
        <v>3.0000000000000001E-3</v>
      </c>
      <c r="X81" s="697">
        <v>2E-3</v>
      </c>
      <c r="Y81" s="697">
        <v>2E-3</v>
      </c>
      <c r="Z81" s="697">
        <v>2E-3</v>
      </c>
      <c r="AA81" s="697">
        <v>2E-3</v>
      </c>
      <c r="AB81" s="697">
        <v>2E-3</v>
      </c>
      <c r="AC81" s="697">
        <v>2E-3</v>
      </c>
      <c r="AD81" s="697">
        <v>1E-3</v>
      </c>
      <c r="AE81" s="697">
        <v>1E-3</v>
      </c>
      <c r="AF81" s="697">
        <v>1E-3</v>
      </c>
      <c r="AG81" s="697">
        <v>1E-3</v>
      </c>
      <c r="AH81" s="697">
        <v>0</v>
      </c>
      <c r="AI81" s="697">
        <v>0</v>
      </c>
      <c r="AJ81" s="697">
        <v>0</v>
      </c>
      <c r="AK81" s="697">
        <v>0</v>
      </c>
      <c r="AL81" s="697">
        <v>0</v>
      </c>
      <c r="AM81" s="697">
        <v>0</v>
      </c>
      <c r="AN81" s="697">
        <v>0</v>
      </c>
      <c r="AO81" s="698">
        <v>0</v>
      </c>
      <c r="AP81" s="633"/>
      <c r="AQ81" s="696">
        <v>0</v>
      </c>
      <c r="AR81" s="697">
        <v>0</v>
      </c>
      <c r="AS81" s="697">
        <v>54</v>
      </c>
      <c r="AT81" s="697">
        <v>54</v>
      </c>
      <c r="AU81" s="697">
        <v>51</v>
      </c>
      <c r="AV81" s="697">
        <v>44</v>
      </c>
      <c r="AW81" s="697">
        <v>44</v>
      </c>
      <c r="AX81" s="697">
        <v>44</v>
      </c>
      <c r="AY81" s="697">
        <v>44</v>
      </c>
      <c r="AZ81" s="697">
        <v>44</v>
      </c>
      <c r="BA81" s="697">
        <v>37</v>
      </c>
      <c r="BB81" s="697">
        <v>37</v>
      </c>
      <c r="BC81" s="697">
        <v>35</v>
      </c>
      <c r="BD81" s="697">
        <v>35</v>
      </c>
      <c r="BE81" s="697">
        <v>35</v>
      </c>
      <c r="BF81" s="697">
        <v>35</v>
      </c>
      <c r="BG81" s="697">
        <v>35</v>
      </c>
      <c r="BH81" s="697">
        <v>35</v>
      </c>
      <c r="BI81" s="697">
        <v>18</v>
      </c>
      <c r="BJ81" s="697">
        <v>18</v>
      </c>
      <c r="BK81" s="697">
        <v>18</v>
      </c>
      <c r="BL81" s="697">
        <v>18</v>
      </c>
      <c r="BM81" s="697">
        <v>0</v>
      </c>
      <c r="BN81" s="697">
        <v>0</v>
      </c>
      <c r="BO81" s="697">
        <v>0</v>
      </c>
      <c r="BP81" s="697">
        <v>0</v>
      </c>
      <c r="BQ81" s="697">
        <v>0</v>
      </c>
      <c r="BR81" s="697">
        <v>0</v>
      </c>
      <c r="BS81" s="697">
        <v>0</v>
      </c>
      <c r="BT81" s="698">
        <v>0</v>
      </c>
    </row>
    <row r="82" spans="2:73" ht="15.75">
      <c r="B82" s="692" t="s">
        <v>208</v>
      </c>
      <c r="C82" s="692" t="s">
        <v>754</v>
      </c>
      <c r="D82" s="692" t="s">
        <v>4</v>
      </c>
      <c r="E82" s="692" t="s">
        <v>755</v>
      </c>
      <c r="F82" s="692" t="s">
        <v>29</v>
      </c>
      <c r="G82" s="692" t="s">
        <v>756</v>
      </c>
      <c r="H82" s="692">
        <v>2014</v>
      </c>
      <c r="I82" s="644" t="s">
        <v>570</v>
      </c>
      <c r="J82" s="644" t="s">
        <v>585</v>
      </c>
      <c r="K82" s="633"/>
      <c r="L82" s="696">
        <v>0</v>
      </c>
      <c r="M82" s="697">
        <v>0</v>
      </c>
      <c r="N82" s="697">
        <v>0</v>
      </c>
      <c r="O82" s="697">
        <v>4.7809860469999999</v>
      </c>
      <c r="P82" s="697">
        <v>4.5048247029999997</v>
      </c>
      <c r="Q82" s="697">
        <v>4.3714456290000001</v>
      </c>
      <c r="R82" s="697">
        <v>4.3714456290000001</v>
      </c>
      <c r="S82" s="697">
        <v>4.3714456290000001</v>
      </c>
      <c r="T82" s="697">
        <v>4.3714456290000001</v>
      </c>
      <c r="U82" s="697">
        <v>4.3714456290000001</v>
      </c>
      <c r="V82" s="697">
        <v>4.3587118169999997</v>
      </c>
      <c r="W82" s="697">
        <v>4.3587118169999997</v>
      </c>
      <c r="X82" s="697">
        <v>3.8395805279999999</v>
      </c>
      <c r="Y82" s="697">
        <v>2.7978294799999999</v>
      </c>
      <c r="Z82" s="697">
        <v>2.7977605250000002</v>
      </c>
      <c r="AA82" s="697">
        <v>2.7977605250000002</v>
      </c>
      <c r="AB82" s="697">
        <v>2.7922301350000001</v>
      </c>
      <c r="AC82" s="697">
        <v>2.7922301350000001</v>
      </c>
      <c r="AD82" s="697">
        <v>2.787411917</v>
      </c>
      <c r="AE82" s="697">
        <v>1.256088179</v>
      </c>
      <c r="AF82" s="697">
        <v>1.256088179</v>
      </c>
      <c r="AG82" s="697">
        <v>1.256088179</v>
      </c>
      <c r="AH82" s="697">
        <v>1.256088179</v>
      </c>
      <c r="AI82" s="697">
        <v>0</v>
      </c>
      <c r="AJ82" s="697">
        <v>0</v>
      </c>
      <c r="AK82" s="697">
        <v>0</v>
      </c>
      <c r="AL82" s="697">
        <v>0</v>
      </c>
      <c r="AM82" s="697">
        <v>0</v>
      </c>
      <c r="AN82" s="697">
        <v>0</v>
      </c>
      <c r="AO82" s="698">
        <v>0</v>
      </c>
      <c r="AP82" s="633"/>
      <c r="AQ82" s="696">
        <v>0</v>
      </c>
      <c r="AR82" s="697">
        <v>0</v>
      </c>
      <c r="AS82" s="697">
        <v>0</v>
      </c>
      <c r="AT82" s="697">
        <v>64099.755860000005</v>
      </c>
      <c r="AU82" s="697">
        <v>59700.692060000001</v>
      </c>
      <c r="AV82" s="697">
        <v>57576.053449999999</v>
      </c>
      <c r="AW82" s="697">
        <v>57576.053449999999</v>
      </c>
      <c r="AX82" s="697">
        <v>57576.053449999999</v>
      </c>
      <c r="AY82" s="697">
        <v>57576.053449999999</v>
      </c>
      <c r="AZ82" s="697">
        <v>57576.053449999999</v>
      </c>
      <c r="BA82" s="697">
        <v>57464.505250000002</v>
      </c>
      <c r="BB82" s="697">
        <v>57464.505250000002</v>
      </c>
      <c r="BC82" s="697">
        <v>48999.245580000003</v>
      </c>
      <c r="BD82" s="697">
        <v>45290.761729999998</v>
      </c>
      <c r="BE82" s="697">
        <v>44722.49884</v>
      </c>
      <c r="BF82" s="697">
        <v>44722.49884</v>
      </c>
      <c r="BG82" s="697">
        <v>44454.680310000003</v>
      </c>
      <c r="BH82" s="697">
        <v>44454.680310000003</v>
      </c>
      <c r="BI82" s="697">
        <v>44401.590380000001</v>
      </c>
      <c r="BJ82" s="697">
        <v>20008.636859999999</v>
      </c>
      <c r="BK82" s="697">
        <v>20008.636859999999</v>
      </c>
      <c r="BL82" s="697">
        <v>20008.636859999999</v>
      </c>
      <c r="BM82" s="697">
        <v>20008.636859999999</v>
      </c>
      <c r="BN82" s="697">
        <v>0</v>
      </c>
      <c r="BO82" s="697">
        <v>0</v>
      </c>
      <c r="BP82" s="697">
        <v>0</v>
      </c>
      <c r="BQ82" s="697">
        <v>0</v>
      </c>
      <c r="BR82" s="697">
        <v>0</v>
      </c>
      <c r="BS82" s="697">
        <v>0</v>
      </c>
      <c r="BT82" s="698">
        <v>0</v>
      </c>
      <c r="BU82" s="163"/>
    </row>
    <row r="83" spans="2:73" ht="15.75">
      <c r="B83" s="692" t="s">
        <v>208</v>
      </c>
      <c r="C83" s="692" t="s">
        <v>772</v>
      </c>
      <c r="D83" s="692" t="s">
        <v>14</v>
      </c>
      <c r="E83" s="692" t="s">
        <v>755</v>
      </c>
      <c r="F83" s="692" t="s">
        <v>29</v>
      </c>
      <c r="G83" s="692" t="s">
        <v>756</v>
      </c>
      <c r="H83" s="692">
        <v>2014</v>
      </c>
      <c r="I83" s="644" t="s">
        <v>570</v>
      </c>
      <c r="J83" s="644" t="s">
        <v>585</v>
      </c>
      <c r="K83" s="633"/>
      <c r="L83" s="696">
        <v>0</v>
      </c>
      <c r="M83" s="697">
        <v>0</v>
      </c>
      <c r="N83" s="697">
        <v>0</v>
      </c>
      <c r="O83" s="697">
        <v>3.9754951209999998</v>
      </c>
      <c r="P83" s="697">
        <v>3.9686384790000004</v>
      </c>
      <c r="Q83" s="697">
        <v>3.7211323489999999</v>
      </c>
      <c r="R83" s="697">
        <v>3.6248058670000001</v>
      </c>
      <c r="S83" s="697">
        <v>3.5284793840000002</v>
      </c>
      <c r="T83" s="697">
        <v>3.5284793840000002</v>
      </c>
      <c r="U83" s="697">
        <v>3.3109892900000002</v>
      </c>
      <c r="V83" s="697">
        <v>3.3109892900000002</v>
      </c>
      <c r="W83" s="697">
        <v>2.28907682</v>
      </c>
      <c r="X83" s="697">
        <v>2.28907682</v>
      </c>
      <c r="Y83" s="697">
        <v>2.28907682</v>
      </c>
      <c r="Z83" s="697">
        <v>2.28907682</v>
      </c>
      <c r="AA83" s="697">
        <v>2.1459999230000002</v>
      </c>
      <c r="AB83" s="697">
        <v>2.1459999230000002</v>
      </c>
      <c r="AC83" s="697">
        <v>0.25770000399999998</v>
      </c>
      <c r="AD83" s="697">
        <v>0.25770000399999998</v>
      </c>
      <c r="AE83" s="697">
        <v>0.25770000399999998</v>
      </c>
      <c r="AF83" s="697">
        <v>0.25770000399999998</v>
      </c>
      <c r="AG83" s="697">
        <v>0.25770000399999998</v>
      </c>
      <c r="AH83" s="697">
        <v>0.25770000399999998</v>
      </c>
      <c r="AI83" s="697">
        <v>0.25770000399999998</v>
      </c>
      <c r="AJ83" s="697">
        <v>0</v>
      </c>
      <c r="AK83" s="697">
        <v>0</v>
      </c>
      <c r="AL83" s="697">
        <v>0</v>
      </c>
      <c r="AM83" s="697">
        <v>0</v>
      </c>
      <c r="AN83" s="697">
        <v>0</v>
      </c>
      <c r="AO83" s="698">
        <v>0</v>
      </c>
      <c r="AP83" s="633"/>
      <c r="AQ83" s="696">
        <v>0</v>
      </c>
      <c r="AR83" s="697">
        <v>0</v>
      </c>
      <c r="AS83" s="697">
        <v>0</v>
      </c>
      <c r="AT83" s="697">
        <v>51179.615559999998</v>
      </c>
      <c r="AU83" s="697">
        <v>51046.091439999997</v>
      </c>
      <c r="AV83" s="697">
        <v>46285.382980000002</v>
      </c>
      <c r="AW83" s="697">
        <v>44439.125630000002</v>
      </c>
      <c r="AX83" s="697">
        <v>42296.962979999997</v>
      </c>
      <c r="AY83" s="697">
        <v>42296.962979999997</v>
      </c>
      <c r="AZ83" s="697">
        <v>38124.703979999998</v>
      </c>
      <c r="BA83" s="697">
        <v>37551.21211</v>
      </c>
      <c r="BB83" s="697">
        <v>17899.615450000001</v>
      </c>
      <c r="BC83" s="697">
        <v>17899.615450000001</v>
      </c>
      <c r="BD83" s="697">
        <v>17899.615450000001</v>
      </c>
      <c r="BE83" s="697">
        <v>17899.615450000001</v>
      </c>
      <c r="BF83" s="697">
        <v>17424</v>
      </c>
      <c r="BG83" s="697">
        <v>17424</v>
      </c>
      <c r="BH83" s="697">
        <v>1899</v>
      </c>
      <c r="BI83" s="697">
        <v>1899</v>
      </c>
      <c r="BJ83" s="697">
        <v>1899</v>
      </c>
      <c r="BK83" s="697">
        <v>1899</v>
      </c>
      <c r="BL83" s="697">
        <v>1899</v>
      </c>
      <c r="BM83" s="697">
        <v>1899</v>
      </c>
      <c r="BN83" s="697">
        <v>1899</v>
      </c>
      <c r="BO83" s="697">
        <v>0</v>
      </c>
      <c r="BP83" s="697">
        <v>0</v>
      </c>
      <c r="BQ83" s="697">
        <v>0</v>
      </c>
      <c r="BR83" s="697">
        <v>0</v>
      </c>
      <c r="BS83" s="697">
        <v>0</v>
      </c>
      <c r="BT83" s="698">
        <v>0</v>
      </c>
      <c r="BU83" s="163"/>
    </row>
    <row r="84" spans="2:73" ht="15.75">
      <c r="B84" s="692" t="s">
        <v>208</v>
      </c>
      <c r="C84" s="692" t="s">
        <v>754</v>
      </c>
      <c r="D84" s="692" t="s">
        <v>3</v>
      </c>
      <c r="E84" s="692" t="s">
        <v>755</v>
      </c>
      <c r="F84" s="692" t="s">
        <v>29</v>
      </c>
      <c r="G84" s="692" t="s">
        <v>757</v>
      </c>
      <c r="H84" s="692">
        <v>2013</v>
      </c>
      <c r="I84" s="644" t="s">
        <v>570</v>
      </c>
      <c r="J84" s="644" t="s">
        <v>578</v>
      </c>
      <c r="K84" s="633"/>
      <c r="L84" s="696">
        <v>0</v>
      </c>
      <c r="M84" s="697">
        <v>0</v>
      </c>
      <c r="N84" s="697">
        <v>2.0592516229999998</v>
      </c>
      <c r="O84" s="697">
        <v>2.0592516229999998</v>
      </c>
      <c r="P84" s="697">
        <v>2.0592516229999998</v>
      </c>
      <c r="Q84" s="697">
        <v>2.0592516229999998</v>
      </c>
      <c r="R84" s="697">
        <v>2.0592516229999998</v>
      </c>
      <c r="S84" s="697">
        <v>2.0592516229999998</v>
      </c>
      <c r="T84" s="697">
        <v>2.0592516229999998</v>
      </c>
      <c r="U84" s="697">
        <v>2.0592516229999998</v>
      </c>
      <c r="V84" s="697">
        <v>2.0592516229999998</v>
      </c>
      <c r="W84" s="697">
        <v>2.0592516229999998</v>
      </c>
      <c r="X84" s="697">
        <v>2.0592516229999998</v>
      </c>
      <c r="Y84" s="697">
        <v>2.0592516229999998</v>
      </c>
      <c r="Z84" s="697">
        <v>2.0592516229999998</v>
      </c>
      <c r="AA84" s="697">
        <v>2.0592516229999998</v>
      </c>
      <c r="AB84" s="697">
        <v>2.0592516229999998</v>
      </c>
      <c r="AC84" s="697">
        <v>2.0592516229999998</v>
      </c>
      <c r="AD84" s="697">
        <v>2.0592516229999998</v>
      </c>
      <c r="AE84" s="697">
        <v>2.0592516229999998</v>
      </c>
      <c r="AF84" s="697">
        <v>1.5776218689999999</v>
      </c>
      <c r="AG84" s="697">
        <v>0</v>
      </c>
      <c r="AH84" s="697">
        <v>0</v>
      </c>
      <c r="AI84" s="697">
        <v>0</v>
      </c>
      <c r="AJ84" s="697">
        <v>0</v>
      </c>
      <c r="AK84" s="697">
        <v>0</v>
      </c>
      <c r="AL84" s="697">
        <v>0</v>
      </c>
      <c r="AM84" s="697">
        <v>0</v>
      </c>
      <c r="AN84" s="697">
        <v>0</v>
      </c>
      <c r="AO84" s="698">
        <v>0</v>
      </c>
      <c r="AP84" s="633"/>
      <c r="AQ84" s="696">
        <v>0</v>
      </c>
      <c r="AR84" s="697">
        <v>0</v>
      </c>
      <c r="AS84" s="697">
        <v>3494.0134673900002</v>
      </c>
      <c r="AT84" s="697">
        <v>3494.0134673900002</v>
      </c>
      <c r="AU84" s="697">
        <v>3494.0134673900002</v>
      </c>
      <c r="AV84" s="697">
        <v>3494.0134673900002</v>
      </c>
      <c r="AW84" s="697">
        <v>3494.0134673900002</v>
      </c>
      <c r="AX84" s="697">
        <v>3494.0134673900002</v>
      </c>
      <c r="AY84" s="697">
        <v>3494.0134673900002</v>
      </c>
      <c r="AZ84" s="697">
        <v>3494.0134673900002</v>
      </c>
      <c r="BA84" s="697">
        <v>3494.0134673900002</v>
      </c>
      <c r="BB84" s="697">
        <v>3494.0134673900002</v>
      </c>
      <c r="BC84" s="697">
        <v>3494.0134673900002</v>
      </c>
      <c r="BD84" s="697">
        <v>3494.0134673900002</v>
      </c>
      <c r="BE84" s="697">
        <v>3494.0134673900002</v>
      </c>
      <c r="BF84" s="697">
        <v>3494.0134673900002</v>
      </c>
      <c r="BG84" s="697">
        <v>3494.0134673900002</v>
      </c>
      <c r="BH84" s="697">
        <v>3494.0134673900002</v>
      </c>
      <c r="BI84" s="697">
        <v>3494.0134673900002</v>
      </c>
      <c r="BJ84" s="697">
        <v>3494.0134673900002</v>
      </c>
      <c r="BK84" s="697">
        <v>3063.3139310000001</v>
      </c>
      <c r="BL84" s="697">
        <v>0</v>
      </c>
      <c r="BM84" s="697">
        <v>0</v>
      </c>
      <c r="BN84" s="697">
        <v>0</v>
      </c>
      <c r="BO84" s="697">
        <v>0</v>
      </c>
      <c r="BP84" s="697">
        <v>0</v>
      </c>
      <c r="BQ84" s="697">
        <v>0</v>
      </c>
      <c r="BR84" s="697">
        <v>0</v>
      </c>
      <c r="BS84" s="697">
        <v>0</v>
      </c>
      <c r="BT84" s="698">
        <v>0</v>
      </c>
      <c r="BU84" s="163"/>
    </row>
    <row r="85" spans="2:73">
      <c r="B85" s="692" t="s">
        <v>208</v>
      </c>
      <c r="C85" s="692" t="s">
        <v>754</v>
      </c>
      <c r="D85" s="692" t="s">
        <v>3</v>
      </c>
      <c r="E85" s="692" t="s">
        <v>755</v>
      </c>
      <c r="F85" s="692" t="s">
        <v>29</v>
      </c>
      <c r="G85" s="692" t="s">
        <v>756</v>
      </c>
      <c r="H85" s="692">
        <v>2014</v>
      </c>
      <c r="I85" s="644" t="s">
        <v>570</v>
      </c>
      <c r="J85" s="644" t="s">
        <v>585</v>
      </c>
      <c r="K85" s="633"/>
      <c r="L85" s="696">
        <v>0</v>
      </c>
      <c r="M85" s="697">
        <v>0</v>
      </c>
      <c r="N85" s="697">
        <v>0</v>
      </c>
      <c r="O85" s="697">
        <v>71.827891082000008</v>
      </c>
      <c r="P85" s="697">
        <v>71.827891082000008</v>
      </c>
      <c r="Q85" s="697">
        <v>71.827891082000008</v>
      </c>
      <c r="R85" s="697">
        <v>71.827891082000008</v>
      </c>
      <c r="S85" s="697">
        <v>71.827891082000008</v>
      </c>
      <c r="T85" s="697">
        <v>71.827891082000008</v>
      </c>
      <c r="U85" s="697">
        <v>71.827891082000008</v>
      </c>
      <c r="V85" s="697">
        <v>71.827891082000008</v>
      </c>
      <c r="W85" s="697">
        <v>71.827891082000008</v>
      </c>
      <c r="X85" s="697">
        <v>71.827891082000008</v>
      </c>
      <c r="Y85" s="697">
        <v>71.827891082000008</v>
      </c>
      <c r="Z85" s="697">
        <v>71.827891082000008</v>
      </c>
      <c r="AA85" s="697">
        <v>71.827891082000008</v>
      </c>
      <c r="AB85" s="697">
        <v>71.827891082000008</v>
      </c>
      <c r="AC85" s="697">
        <v>71.827891082000008</v>
      </c>
      <c r="AD85" s="697">
        <v>71.827891082000008</v>
      </c>
      <c r="AE85" s="697">
        <v>71.827891082000008</v>
      </c>
      <c r="AF85" s="697">
        <v>71.827891082000008</v>
      </c>
      <c r="AG85" s="697">
        <v>63.055678840000006</v>
      </c>
      <c r="AH85" s="697">
        <v>0</v>
      </c>
      <c r="AI85" s="697">
        <v>0</v>
      </c>
      <c r="AJ85" s="697">
        <v>0</v>
      </c>
      <c r="AK85" s="697">
        <v>0</v>
      </c>
      <c r="AL85" s="697">
        <v>0</v>
      </c>
      <c r="AM85" s="697">
        <v>0</v>
      </c>
      <c r="AN85" s="697">
        <v>0</v>
      </c>
      <c r="AO85" s="698">
        <v>0</v>
      </c>
      <c r="AP85" s="633"/>
      <c r="AQ85" s="696">
        <v>0</v>
      </c>
      <c r="AR85" s="697">
        <v>0</v>
      </c>
      <c r="AS85" s="697">
        <v>0</v>
      </c>
      <c r="AT85" s="697">
        <v>131120.81637400002</v>
      </c>
      <c r="AU85" s="697">
        <v>131120.81637400002</v>
      </c>
      <c r="AV85" s="697">
        <v>131120.81637400002</v>
      </c>
      <c r="AW85" s="697">
        <v>131120.81637400002</v>
      </c>
      <c r="AX85" s="697">
        <v>131120.81637400002</v>
      </c>
      <c r="AY85" s="697">
        <v>131120.81637400002</v>
      </c>
      <c r="AZ85" s="697">
        <v>131120.81637400002</v>
      </c>
      <c r="BA85" s="697">
        <v>131120.81637400002</v>
      </c>
      <c r="BB85" s="697">
        <v>131120.81637400002</v>
      </c>
      <c r="BC85" s="697">
        <v>131120.81637400002</v>
      </c>
      <c r="BD85" s="697">
        <v>131120.81637400002</v>
      </c>
      <c r="BE85" s="697">
        <v>131120.81637400002</v>
      </c>
      <c r="BF85" s="697">
        <v>131120.81637400002</v>
      </c>
      <c r="BG85" s="697">
        <v>131120.81637400002</v>
      </c>
      <c r="BH85" s="697">
        <v>131120.81637400002</v>
      </c>
      <c r="BI85" s="697">
        <v>131120.81637400002</v>
      </c>
      <c r="BJ85" s="697">
        <v>131120.81637400002</v>
      </c>
      <c r="BK85" s="697">
        <v>131120.81637400002</v>
      </c>
      <c r="BL85" s="697">
        <v>123276.2268</v>
      </c>
      <c r="BM85" s="697">
        <v>0</v>
      </c>
      <c r="BN85" s="697">
        <v>0</v>
      </c>
      <c r="BO85" s="697">
        <v>0</v>
      </c>
      <c r="BP85" s="697">
        <v>0</v>
      </c>
      <c r="BQ85" s="697">
        <v>0</v>
      </c>
      <c r="BR85" s="697">
        <v>0</v>
      </c>
      <c r="BS85" s="697">
        <v>0</v>
      </c>
      <c r="BT85" s="698">
        <v>0</v>
      </c>
    </row>
    <row r="86" spans="2:73">
      <c r="B86" s="692" t="s">
        <v>208</v>
      </c>
      <c r="C86" s="692" t="s">
        <v>754</v>
      </c>
      <c r="D86" s="692" t="s">
        <v>7</v>
      </c>
      <c r="E86" s="692" t="s">
        <v>755</v>
      </c>
      <c r="F86" s="692" t="s">
        <v>29</v>
      </c>
      <c r="G86" s="692" t="s">
        <v>756</v>
      </c>
      <c r="H86" s="692">
        <v>2014</v>
      </c>
      <c r="I86" s="644" t="s">
        <v>570</v>
      </c>
      <c r="J86" s="644" t="s">
        <v>585</v>
      </c>
      <c r="K86" s="633"/>
      <c r="L86" s="696">
        <v>0</v>
      </c>
      <c r="M86" s="697">
        <v>0</v>
      </c>
      <c r="N86" s="697">
        <v>0</v>
      </c>
      <c r="O86" s="697">
        <v>0.49998161299999999</v>
      </c>
      <c r="P86" s="697">
        <v>0.49998161299999999</v>
      </c>
      <c r="Q86" s="697">
        <v>0.49998161299999999</v>
      </c>
      <c r="R86" s="697">
        <v>0.49998161299999999</v>
      </c>
      <c r="S86" s="697">
        <v>0.49998161299999999</v>
      </c>
      <c r="T86" s="697">
        <v>0.49998161299999999</v>
      </c>
      <c r="U86" s="697">
        <v>0.49998161299999999</v>
      </c>
      <c r="V86" s="697">
        <v>0.49998161299999999</v>
      </c>
      <c r="W86" s="697">
        <v>0.49998161299999999</v>
      </c>
      <c r="X86" s="697">
        <v>0.49998161299999999</v>
      </c>
      <c r="Y86" s="697">
        <v>0.49998161299999999</v>
      </c>
      <c r="Z86" s="697">
        <v>0.49998161299999999</v>
      </c>
      <c r="AA86" s="697">
        <v>0.42875037199999999</v>
      </c>
      <c r="AB86" s="697">
        <v>0.35751913099999999</v>
      </c>
      <c r="AC86" s="697">
        <v>0.35751913099999999</v>
      </c>
      <c r="AD86" s="697">
        <v>0.35751913099999999</v>
      </c>
      <c r="AE86" s="697">
        <v>0.35751913099999999</v>
      </c>
      <c r="AF86" s="697">
        <v>0.35751913099999999</v>
      </c>
      <c r="AG86" s="697">
        <v>0</v>
      </c>
      <c r="AH86" s="697">
        <v>0</v>
      </c>
      <c r="AI86" s="697">
        <v>0</v>
      </c>
      <c r="AJ86" s="697">
        <v>0</v>
      </c>
      <c r="AK86" s="697">
        <v>0</v>
      </c>
      <c r="AL86" s="697">
        <v>0</v>
      </c>
      <c r="AM86" s="697">
        <v>0</v>
      </c>
      <c r="AN86" s="697">
        <v>0</v>
      </c>
      <c r="AO86" s="698">
        <v>0</v>
      </c>
      <c r="AP86" s="633"/>
      <c r="AQ86" s="696">
        <v>0</v>
      </c>
      <c r="AR86" s="697">
        <v>0</v>
      </c>
      <c r="AS86" s="697">
        <v>0</v>
      </c>
      <c r="AT86" s="697">
        <v>2781.7272210000001</v>
      </c>
      <c r="AU86" s="697">
        <v>2781.7272210000001</v>
      </c>
      <c r="AV86" s="697">
        <v>2781.7272210000001</v>
      </c>
      <c r="AW86" s="697">
        <v>2781.7272210000001</v>
      </c>
      <c r="AX86" s="697">
        <v>2781.7272210000001</v>
      </c>
      <c r="AY86" s="697">
        <v>2781.7272210000001</v>
      </c>
      <c r="AZ86" s="697">
        <v>2781.7272210000001</v>
      </c>
      <c r="BA86" s="697">
        <v>2781.7272210000001</v>
      </c>
      <c r="BB86" s="697">
        <v>2781.7272210000001</v>
      </c>
      <c r="BC86" s="697">
        <v>2781.7272210000001</v>
      </c>
      <c r="BD86" s="697">
        <v>2781.7272210000001</v>
      </c>
      <c r="BE86" s="697">
        <v>2781.7272210000001</v>
      </c>
      <c r="BF86" s="697">
        <v>1696.8206270000001</v>
      </c>
      <c r="BG86" s="697">
        <v>611.91403349999996</v>
      </c>
      <c r="BH86" s="697">
        <v>611.91403349999996</v>
      </c>
      <c r="BI86" s="697">
        <v>611.91403349999996</v>
      </c>
      <c r="BJ86" s="697">
        <v>611.91403349999996</v>
      </c>
      <c r="BK86" s="697">
        <v>611.91403349999996</v>
      </c>
      <c r="BL86" s="697">
        <v>0</v>
      </c>
      <c r="BM86" s="697">
        <v>0</v>
      </c>
      <c r="BN86" s="697">
        <v>0</v>
      </c>
      <c r="BO86" s="697">
        <v>0</v>
      </c>
      <c r="BP86" s="697">
        <v>0</v>
      </c>
      <c r="BQ86" s="697">
        <v>0</v>
      </c>
      <c r="BR86" s="697">
        <v>0</v>
      </c>
      <c r="BS86" s="697">
        <v>0</v>
      </c>
      <c r="BT86" s="698">
        <v>0</v>
      </c>
    </row>
    <row r="87" spans="2:73">
      <c r="B87" s="692" t="s">
        <v>208</v>
      </c>
      <c r="C87" s="692" t="s">
        <v>490</v>
      </c>
      <c r="D87" s="692" t="s">
        <v>773</v>
      </c>
      <c r="E87" s="692" t="s">
        <v>755</v>
      </c>
      <c r="F87" s="692" t="s">
        <v>490</v>
      </c>
      <c r="G87" s="692" t="s">
        <v>757</v>
      </c>
      <c r="H87" s="692">
        <v>2014</v>
      </c>
      <c r="I87" s="644" t="s">
        <v>570</v>
      </c>
      <c r="J87" s="644" t="s">
        <v>585</v>
      </c>
      <c r="K87" s="633"/>
      <c r="L87" s="696">
        <v>0</v>
      </c>
      <c r="M87" s="697">
        <v>0</v>
      </c>
      <c r="N87" s="697">
        <v>0</v>
      </c>
      <c r="O87" s="697">
        <v>110.82348709999999</v>
      </c>
      <c r="P87" s="697">
        <v>0</v>
      </c>
      <c r="Q87" s="697">
        <v>0</v>
      </c>
      <c r="R87" s="697">
        <v>0</v>
      </c>
      <c r="S87" s="697">
        <v>0</v>
      </c>
      <c r="T87" s="697">
        <v>0</v>
      </c>
      <c r="U87" s="697">
        <v>0</v>
      </c>
      <c r="V87" s="697">
        <v>0</v>
      </c>
      <c r="W87" s="697">
        <v>0</v>
      </c>
      <c r="X87" s="697">
        <v>0</v>
      </c>
      <c r="Y87" s="697">
        <v>0</v>
      </c>
      <c r="Z87" s="697">
        <v>0</v>
      </c>
      <c r="AA87" s="697">
        <v>0</v>
      </c>
      <c r="AB87" s="697">
        <v>0</v>
      </c>
      <c r="AC87" s="697">
        <v>0</v>
      </c>
      <c r="AD87" s="697">
        <v>0</v>
      </c>
      <c r="AE87" s="697">
        <v>0</v>
      </c>
      <c r="AF87" s="697">
        <v>0</v>
      </c>
      <c r="AG87" s="697">
        <v>0</v>
      </c>
      <c r="AH87" s="697">
        <v>0</v>
      </c>
      <c r="AI87" s="697">
        <v>0</v>
      </c>
      <c r="AJ87" s="697">
        <v>0</v>
      </c>
      <c r="AK87" s="697">
        <v>0</v>
      </c>
      <c r="AL87" s="697">
        <v>0</v>
      </c>
      <c r="AM87" s="697">
        <v>0</v>
      </c>
      <c r="AN87" s="697">
        <v>0</v>
      </c>
      <c r="AO87" s="698">
        <v>0</v>
      </c>
      <c r="AP87" s="633"/>
      <c r="AQ87" s="696">
        <v>0</v>
      </c>
      <c r="AR87" s="697">
        <v>0</v>
      </c>
      <c r="AS87" s="697">
        <v>0</v>
      </c>
      <c r="AT87" s="697">
        <v>0</v>
      </c>
      <c r="AU87" s="697">
        <v>0</v>
      </c>
      <c r="AV87" s="697">
        <v>0</v>
      </c>
      <c r="AW87" s="697">
        <v>0</v>
      </c>
      <c r="AX87" s="697">
        <v>0</v>
      </c>
      <c r="AY87" s="697">
        <v>0</v>
      </c>
      <c r="AZ87" s="697">
        <v>0</v>
      </c>
      <c r="BA87" s="697">
        <v>0</v>
      </c>
      <c r="BB87" s="697">
        <v>0</v>
      </c>
      <c r="BC87" s="697">
        <v>0</v>
      </c>
      <c r="BD87" s="697">
        <v>0</v>
      </c>
      <c r="BE87" s="697">
        <v>0</v>
      </c>
      <c r="BF87" s="697">
        <v>0</v>
      </c>
      <c r="BG87" s="697">
        <v>0</v>
      </c>
      <c r="BH87" s="697">
        <v>0</v>
      </c>
      <c r="BI87" s="697">
        <v>0</v>
      </c>
      <c r="BJ87" s="697">
        <v>0</v>
      </c>
      <c r="BK87" s="697">
        <v>0</v>
      </c>
      <c r="BL87" s="697">
        <v>0</v>
      </c>
      <c r="BM87" s="697">
        <v>0</v>
      </c>
      <c r="BN87" s="697">
        <v>0</v>
      </c>
      <c r="BO87" s="697">
        <v>0</v>
      </c>
      <c r="BP87" s="697">
        <v>0</v>
      </c>
      <c r="BQ87" s="697">
        <v>0</v>
      </c>
      <c r="BR87" s="697">
        <v>0</v>
      </c>
      <c r="BS87" s="697">
        <v>0</v>
      </c>
      <c r="BT87" s="698">
        <v>0</v>
      </c>
    </row>
    <row r="88" spans="2:73">
      <c r="B88" s="692" t="s">
        <v>753</v>
      </c>
      <c r="C88" s="692" t="s">
        <v>758</v>
      </c>
      <c r="D88" s="692" t="s">
        <v>774</v>
      </c>
      <c r="E88" s="692" t="s">
        <v>755</v>
      </c>
      <c r="F88" s="692" t="s">
        <v>771</v>
      </c>
      <c r="G88" s="692" t="s">
        <v>757</v>
      </c>
      <c r="H88" s="692">
        <v>2011</v>
      </c>
      <c r="I88" s="644" t="s">
        <v>570</v>
      </c>
      <c r="J88" s="644" t="s">
        <v>578</v>
      </c>
      <c r="K88" s="633"/>
      <c r="L88" s="696">
        <v>0</v>
      </c>
      <c r="M88" s="697">
        <v>0</v>
      </c>
      <c r="N88" s="697">
        <v>0</v>
      </c>
      <c r="O88" s="697">
        <v>2.193085</v>
      </c>
      <c r="P88" s="697">
        <v>0</v>
      </c>
      <c r="Q88" s="697">
        <v>0</v>
      </c>
      <c r="R88" s="697">
        <v>0</v>
      </c>
      <c r="S88" s="697">
        <v>0</v>
      </c>
      <c r="T88" s="697">
        <v>0</v>
      </c>
      <c r="U88" s="697">
        <v>0</v>
      </c>
      <c r="V88" s="697">
        <v>0</v>
      </c>
      <c r="W88" s="697">
        <v>0</v>
      </c>
      <c r="X88" s="697">
        <v>0</v>
      </c>
      <c r="Y88" s="697">
        <v>0</v>
      </c>
      <c r="Z88" s="697">
        <v>0</v>
      </c>
      <c r="AA88" s="697">
        <v>0</v>
      </c>
      <c r="AB88" s="697">
        <v>0</v>
      </c>
      <c r="AC88" s="697">
        <v>0</v>
      </c>
      <c r="AD88" s="697">
        <v>0</v>
      </c>
      <c r="AE88" s="697">
        <v>0</v>
      </c>
      <c r="AF88" s="697">
        <v>0</v>
      </c>
      <c r="AG88" s="697">
        <v>0</v>
      </c>
      <c r="AH88" s="697">
        <v>0</v>
      </c>
      <c r="AI88" s="697">
        <v>0</v>
      </c>
      <c r="AJ88" s="697">
        <v>0</v>
      </c>
      <c r="AK88" s="697">
        <v>0</v>
      </c>
      <c r="AL88" s="697">
        <v>0</v>
      </c>
      <c r="AM88" s="697">
        <v>0</v>
      </c>
      <c r="AN88" s="697">
        <v>0</v>
      </c>
      <c r="AO88" s="698">
        <v>0</v>
      </c>
      <c r="AP88" s="633"/>
      <c r="AQ88" s="699">
        <v>0</v>
      </c>
      <c r="AR88" s="700">
        <v>0</v>
      </c>
      <c r="AS88" s="700">
        <v>0</v>
      </c>
      <c r="AT88" s="700">
        <v>0</v>
      </c>
      <c r="AU88" s="700">
        <v>0</v>
      </c>
      <c r="AV88" s="700">
        <v>0</v>
      </c>
      <c r="AW88" s="700">
        <v>0</v>
      </c>
      <c r="AX88" s="700">
        <v>0</v>
      </c>
      <c r="AY88" s="700">
        <v>0</v>
      </c>
      <c r="AZ88" s="700">
        <v>0</v>
      </c>
      <c r="BA88" s="700">
        <v>0</v>
      </c>
      <c r="BB88" s="700">
        <v>0</v>
      </c>
      <c r="BC88" s="700">
        <v>0</v>
      </c>
      <c r="BD88" s="700">
        <v>0</v>
      </c>
      <c r="BE88" s="700">
        <v>0</v>
      </c>
      <c r="BF88" s="700">
        <v>0</v>
      </c>
      <c r="BG88" s="700">
        <v>0</v>
      </c>
      <c r="BH88" s="700">
        <v>0</v>
      </c>
      <c r="BI88" s="700">
        <v>0</v>
      </c>
      <c r="BJ88" s="700">
        <v>0</v>
      </c>
      <c r="BK88" s="700">
        <v>0</v>
      </c>
      <c r="BL88" s="700">
        <v>0</v>
      </c>
      <c r="BM88" s="700">
        <v>0</v>
      </c>
      <c r="BN88" s="700">
        <v>0</v>
      </c>
      <c r="BO88" s="700">
        <v>0</v>
      </c>
      <c r="BP88" s="700">
        <v>0</v>
      </c>
      <c r="BQ88" s="700">
        <v>0</v>
      </c>
      <c r="BR88" s="700">
        <v>0</v>
      </c>
      <c r="BS88" s="700">
        <v>0</v>
      </c>
      <c r="BT88" s="701">
        <v>0</v>
      </c>
    </row>
    <row r="89" spans="2:73">
      <c r="B89" s="692" t="s">
        <v>753</v>
      </c>
      <c r="C89" s="692" t="s">
        <v>758</v>
      </c>
      <c r="D89" s="692" t="s">
        <v>774</v>
      </c>
      <c r="E89" s="692" t="s">
        <v>755</v>
      </c>
      <c r="F89" s="692" t="s">
        <v>771</v>
      </c>
      <c r="G89" s="692" t="s">
        <v>757</v>
      </c>
      <c r="H89" s="692">
        <v>2013</v>
      </c>
      <c r="I89" s="644" t="s">
        <v>570</v>
      </c>
      <c r="J89" s="644" t="s">
        <v>578</v>
      </c>
      <c r="K89" s="633"/>
      <c r="L89" s="696">
        <v>0</v>
      </c>
      <c r="M89" s="697">
        <v>0</v>
      </c>
      <c r="N89" s="697">
        <v>0</v>
      </c>
      <c r="O89" s="697">
        <v>3.8378990000000002</v>
      </c>
      <c r="P89" s="697">
        <v>0</v>
      </c>
      <c r="Q89" s="697">
        <v>0</v>
      </c>
      <c r="R89" s="697">
        <v>0</v>
      </c>
      <c r="S89" s="697">
        <v>0</v>
      </c>
      <c r="T89" s="697">
        <v>0</v>
      </c>
      <c r="U89" s="697">
        <v>0</v>
      </c>
      <c r="V89" s="697">
        <v>0</v>
      </c>
      <c r="W89" s="697">
        <v>0</v>
      </c>
      <c r="X89" s="697">
        <v>0</v>
      </c>
      <c r="Y89" s="697">
        <v>0</v>
      </c>
      <c r="Z89" s="697">
        <v>0</v>
      </c>
      <c r="AA89" s="697">
        <v>0</v>
      </c>
      <c r="AB89" s="697">
        <v>0</v>
      </c>
      <c r="AC89" s="697">
        <v>0</v>
      </c>
      <c r="AD89" s="697">
        <v>0</v>
      </c>
      <c r="AE89" s="697">
        <v>0</v>
      </c>
      <c r="AF89" s="697">
        <v>0</v>
      </c>
      <c r="AG89" s="697">
        <v>0</v>
      </c>
      <c r="AH89" s="697">
        <v>0</v>
      </c>
      <c r="AI89" s="697">
        <v>0</v>
      </c>
      <c r="AJ89" s="697">
        <v>0</v>
      </c>
      <c r="AK89" s="697">
        <v>0</v>
      </c>
      <c r="AL89" s="697">
        <v>0</v>
      </c>
      <c r="AM89" s="697">
        <v>0</v>
      </c>
      <c r="AN89" s="697">
        <v>0</v>
      </c>
      <c r="AO89" s="698">
        <v>0</v>
      </c>
      <c r="AP89" s="633"/>
      <c r="AQ89" s="693">
        <v>0</v>
      </c>
      <c r="AR89" s="694">
        <v>0</v>
      </c>
      <c r="AS89" s="694">
        <v>0</v>
      </c>
      <c r="AT89" s="694">
        <v>0</v>
      </c>
      <c r="AU89" s="694">
        <v>0</v>
      </c>
      <c r="AV89" s="694">
        <v>0</v>
      </c>
      <c r="AW89" s="694">
        <v>0</v>
      </c>
      <c r="AX89" s="694">
        <v>0</v>
      </c>
      <c r="AY89" s="694">
        <v>0</v>
      </c>
      <c r="AZ89" s="694">
        <v>0</v>
      </c>
      <c r="BA89" s="694">
        <v>0</v>
      </c>
      <c r="BB89" s="694">
        <v>0</v>
      </c>
      <c r="BC89" s="694">
        <v>0</v>
      </c>
      <c r="BD89" s="694">
        <v>0</v>
      </c>
      <c r="BE89" s="694">
        <v>0</v>
      </c>
      <c r="BF89" s="694">
        <v>0</v>
      </c>
      <c r="BG89" s="694">
        <v>0</v>
      </c>
      <c r="BH89" s="694">
        <v>0</v>
      </c>
      <c r="BI89" s="694">
        <v>0</v>
      </c>
      <c r="BJ89" s="694">
        <v>0</v>
      </c>
      <c r="BK89" s="694">
        <v>0</v>
      </c>
      <c r="BL89" s="694">
        <v>0</v>
      </c>
      <c r="BM89" s="694">
        <v>0</v>
      </c>
      <c r="BN89" s="694">
        <v>0</v>
      </c>
      <c r="BO89" s="694">
        <v>0</v>
      </c>
      <c r="BP89" s="694">
        <v>0</v>
      </c>
      <c r="BQ89" s="694">
        <v>0</v>
      </c>
      <c r="BR89" s="694">
        <v>0</v>
      </c>
      <c r="BS89" s="694">
        <v>0</v>
      </c>
      <c r="BT89" s="695">
        <v>0</v>
      </c>
    </row>
    <row r="90" spans="2:73">
      <c r="B90" s="692" t="s">
        <v>753</v>
      </c>
      <c r="C90" s="692" t="s">
        <v>758</v>
      </c>
      <c r="D90" s="692" t="s">
        <v>774</v>
      </c>
      <c r="E90" s="692" t="s">
        <v>755</v>
      </c>
      <c r="F90" s="692" t="s">
        <v>771</v>
      </c>
      <c r="G90" s="692" t="s">
        <v>757</v>
      </c>
      <c r="H90" s="692">
        <v>2014</v>
      </c>
      <c r="I90" s="644" t="s">
        <v>570</v>
      </c>
      <c r="J90" s="644" t="s">
        <v>585</v>
      </c>
      <c r="K90" s="633"/>
      <c r="L90" s="696">
        <v>0</v>
      </c>
      <c r="M90" s="697">
        <v>0</v>
      </c>
      <c r="N90" s="697">
        <v>0</v>
      </c>
      <c r="O90" s="697">
        <v>6.030983</v>
      </c>
      <c r="P90" s="697">
        <v>0</v>
      </c>
      <c r="Q90" s="697">
        <v>0</v>
      </c>
      <c r="R90" s="697">
        <v>0</v>
      </c>
      <c r="S90" s="697">
        <v>0</v>
      </c>
      <c r="T90" s="697">
        <v>0</v>
      </c>
      <c r="U90" s="697">
        <v>0</v>
      </c>
      <c r="V90" s="697">
        <v>0</v>
      </c>
      <c r="W90" s="697">
        <v>0</v>
      </c>
      <c r="X90" s="697">
        <v>0</v>
      </c>
      <c r="Y90" s="697">
        <v>0</v>
      </c>
      <c r="Z90" s="697">
        <v>0</v>
      </c>
      <c r="AA90" s="697">
        <v>0</v>
      </c>
      <c r="AB90" s="697">
        <v>0</v>
      </c>
      <c r="AC90" s="697">
        <v>0</v>
      </c>
      <c r="AD90" s="697">
        <v>0</v>
      </c>
      <c r="AE90" s="697">
        <v>0</v>
      </c>
      <c r="AF90" s="697">
        <v>0</v>
      </c>
      <c r="AG90" s="697">
        <v>0</v>
      </c>
      <c r="AH90" s="697">
        <v>0</v>
      </c>
      <c r="AI90" s="697">
        <v>0</v>
      </c>
      <c r="AJ90" s="697">
        <v>0</v>
      </c>
      <c r="AK90" s="697">
        <v>0</v>
      </c>
      <c r="AL90" s="697">
        <v>0</v>
      </c>
      <c r="AM90" s="697">
        <v>0</v>
      </c>
      <c r="AN90" s="697">
        <v>0</v>
      </c>
      <c r="AO90" s="698">
        <v>0</v>
      </c>
      <c r="AP90" s="633"/>
      <c r="AQ90" s="696">
        <v>0</v>
      </c>
      <c r="AR90" s="697">
        <v>0</v>
      </c>
      <c r="AS90" s="697">
        <v>0</v>
      </c>
      <c r="AT90" s="697">
        <v>0</v>
      </c>
      <c r="AU90" s="697">
        <v>0</v>
      </c>
      <c r="AV90" s="697">
        <v>0</v>
      </c>
      <c r="AW90" s="697">
        <v>0</v>
      </c>
      <c r="AX90" s="697">
        <v>0</v>
      </c>
      <c r="AY90" s="697">
        <v>0</v>
      </c>
      <c r="AZ90" s="697">
        <v>0</v>
      </c>
      <c r="BA90" s="697">
        <v>0</v>
      </c>
      <c r="BB90" s="697">
        <v>0</v>
      </c>
      <c r="BC90" s="697">
        <v>0</v>
      </c>
      <c r="BD90" s="697">
        <v>0</v>
      </c>
      <c r="BE90" s="697">
        <v>0</v>
      </c>
      <c r="BF90" s="697">
        <v>0</v>
      </c>
      <c r="BG90" s="697">
        <v>0</v>
      </c>
      <c r="BH90" s="697">
        <v>0</v>
      </c>
      <c r="BI90" s="697">
        <v>0</v>
      </c>
      <c r="BJ90" s="697">
        <v>0</v>
      </c>
      <c r="BK90" s="697">
        <v>0</v>
      </c>
      <c r="BL90" s="697">
        <v>0</v>
      </c>
      <c r="BM90" s="697">
        <v>0</v>
      </c>
      <c r="BN90" s="697">
        <v>0</v>
      </c>
      <c r="BO90" s="697">
        <v>0</v>
      </c>
      <c r="BP90" s="697">
        <v>0</v>
      </c>
      <c r="BQ90" s="697">
        <v>0</v>
      </c>
      <c r="BR90" s="697">
        <v>0</v>
      </c>
      <c r="BS90" s="697">
        <v>0</v>
      </c>
      <c r="BT90" s="698">
        <v>0</v>
      </c>
    </row>
    <row r="91" spans="2:73">
      <c r="B91" s="692" t="s">
        <v>753</v>
      </c>
      <c r="C91" s="692" t="s">
        <v>754</v>
      </c>
      <c r="D91" s="692" t="s">
        <v>42</v>
      </c>
      <c r="E91" s="692" t="s">
        <v>755</v>
      </c>
      <c r="F91" s="692" t="s">
        <v>29</v>
      </c>
      <c r="G91" s="692" t="s">
        <v>757</v>
      </c>
      <c r="H91" s="692">
        <v>2011</v>
      </c>
      <c r="I91" s="644" t="s">
        <v>570</v>
      </c>
      <c r="J91" s="644" t="s">
        <v>578</v>
      </c>
      <c r="K91" s="633"/>
      <c r="L91" s="696">
        <v>0</v>
      </c>
      <c r="M91" s="697">
        <v>0</v>
      </c>
      <c r="N91" s="697">
        <v>0</v>
      </c>
      <c r="O91" s="697">
        <v>106.21169999999999</v>
      </c>
      <c r="P91" s="697">
        <v>0</v>
      </c>
      <c r="Q91" s="697">
        <v>0</v>
      </c>
      <c r="R91" s="697">
        <v>0</v>
      </c>
      <c r="S91" s="697">
        <v>0</v>
      </c>
      <c r="T91" s="697">
        <v>0</v>
      </c>
      <c r="U91" s="697">
        <v>0</v>
      </c>
      <c r="V91" s="697">
        <v>0</v>
      </c>
      <c r="W91" s="697">
        <v>0</v>
      </c>
      <c r="X91" s="697">
        <v>0</v>
      </c>
      <c r="Y91" s="697">
        <v>0</v>
      </c>
      <c r="Z91" s="697">
        <v>0</v>
      </c>
      <c r="AA91" s="697">
        <v>0</v>
      </c>
      <c r="AB91" s="697">
        <v>0</v>
      </c>
      <c r="AC91" s="697">
        <v>0</v>
      </c>
      <c r="AD91" s="697">
        <v>0</v>
      </c>
      <c r="AE91" s="697">
        <v>0</v>
      </c>
      <c r="AF91" s="697">
        <v>0</v>
      </c>
      <c r="AG91" s="697">
        <v>0</v>
      </c>
      <c r="AH91" s="697">
        <v>0</v>
      </c>
      <c r="AI91" s="697">
        <v>0</v>
      </c>
      <c r="AJ91" s="697">
        <v>0</v>
      </c>
      <c r="AK91" s="697">
        <v>0</v>
      </c>
      <c r="AL91" s="697">
        <v>0</v>
      </c>
      <c r="AM91" s="697">
        <v>0</v>
      </c>
      <c r="AN91" s="697">
        <v>0</v>
      </c>
      <c r="AO91" s="698">
        <v>0</v>
      </c>
      <c r="AP91" s="633"/>
      <c r="AQ91" s="696">
        <v>0</v>
      </c>
      <c r="AR91" s="697">
        <v>0</v>
      </c>
      <c r="AS91" s="697">
        <v>0</v>
      </c>
      <c r="AT91" s="697">
        <v>0</v>
      </c>
      <c r="AU91" s="697">
        <v>0</v>
      </c>
      <c r="AV91" s="697">
        <v>0</v>
      </c>
      <c r="AW91" s="697">
        <v>0</v>
      </c>
      <c r="AX91" s="697">
        <v>0</v>
      </c>
      <c r="AY91" s="697">
        <v>0</v>
      </c>
      <c r="AZ91" s="697">
        <v>0</v>
      </c>
      <c r="BA91" s="697">
        <v>0</v>
      </c>
      <c r="BB91" s="697">
        <v>0</v>
      </c>
      <c r="BC91" s="697">
        <v>0</v>
      </c>
      <c r="BD91" s="697">
        <v>0</v>
      </c>
      <c r="BE91" s="697">
        <v>0</v>
      </c>
      <c r="BF91" s="697">
        <v>0</v>
      </c>
      <c r="BG91" s="697">
        <v>0</v>
      </c>
      <c r="BH91" s="697">
        <v>0</v>
      </c>
      <c r="BI91" s="697">
        <v>0</v>
      </c>
      <c r="BJ91" s="697">
        <v>0</v>
      </c>
      <c r="BK91" s="697">
        <v>0</v>
      </c>
      <c r="BL91" s="697">
        <v>0</v>
      </c>
      <c r="BM91" s="697">
        <v>0</v>
      </c>
      <c r="BN91" s="697">
        <v>0</v>
      </c>
      <c r="BO91" s="697">
        <v>0</v>
      </c>
      <c r="BP91" s="697">
        <v>0</v>
      </c>
      <c r="BQ91" s="697">
        <v>0</v>
      </c>
      <c r="BR91" s="697">
        <v>0</v>
      </c>
      <c r="BS91" s="697">
        <v>0</v>
      </c>
      <c r="BT91" s="698">
        <v>0</v>
      </c>
    </row>
    <row r="92" spans="2:73">
      <c r="B92" s="692" t="s">
        <v>753</v>
      </c>
      <c r="C92" s="692" t="s">
        <v>754</v>
      </c>
      <c r="D92" s="692" t="s">
        <v>42</v>
      </c>
      <c r="E92" s="692" t="s">
        <v>755</v>
      </c>
      <c r="F92" s="692" t="s">
        <v>29</v>
      </c>
      <c r="G92" s="692" t="s">
        <v>757</v>
      </c>
      <c r="H92" s="692">
        <v>2013</v>
      </c>
      <c r="I92" s="644" t="s">
        <v>570</v>
      </c>
      <c r="J92" s="644" t="s">
        <v>578</v>
      </c>
      <c r="K92" s="633"/>
      <c r="L92" s="696">
        <v>0</v>
      </c>
      <c r="M92" s="697">
        <v>0</v>
      </c>
      <c r="N92" s="697">
        <v>0</v>
      </c>
      <c r="O92" s="697">
        <v>26.92858</v>
      </c>
      <c r="P92" s="697">
        <v>0</v>
      </c>
      <c r="Q92" s="697">
        <v>0</v>
      </c>
      <c r="R92" s="697">
        <v>0</v>
      </c>
      <c r="S92" s="697">
        <v>0</v>
      </c>
      <c r="T92" s="697">
        <v>0</v>
      </c>
      <c r="U92" s="697">
        <v>0</v>
      </c>
      <c r="V92" s="697">
        <v>0</v>
      </c>
      <c r="W92" s="697">
        <v>0</v>
      </c>
      <c r="X92" s="697">
        <v>0</v>
      </c>
      <c r="Y92" s="697">
        <v>0</v>
      </c>
      <c r="Z92" s="697">
        <v>0</v>
      </c>
      <c r="AA92" s="697">
        <v>0</v>
      </c>
      <c r="AB92" s="697">
        <v>0</v>
      </c>
      <c r="AC92" s="697">
        <v>0</v>
      </c>
      <c r="AD92" s="697">
        <v>0</v>
      </c>
      <c r="AE92" s="697">
        <v>0</v>
      </c>
      <c r="AF92" s="697">
        <v>0</v>
      </c>
      <c r="AG92" s="697">
        <v>0</v>
      </c>
      <c r="AH92" s="697">
        <v>0</v>
      </c>
      <c r="AI92" s="697">
        <v>0</v>
      </c>
      <c r="AJ92" s="697">
        <v>0</v>
      </c>
      <c r="AK92" s="697">
        <v>0</v>
      </c>
      <c r="AL92" s="697">
        <v>0</v>
      </c>
      <c r="AM92" s="697">
        <v>0</v>
      </c>
      <c r="AN92" s="697">
        <v>0</v>
      </c>
      <c r="AO92" s="698">
        <v>0</v>
      </c>
      <c r="AP92" s="633"/>
      <c r="AQ92" s="696">
        <v>0</v>
      </c>
      <c r="AR92" s="697">
        <v>0</v>
      </c>
      <c r="AS92" s="697">
        <v>0</v>
      </c>
      <c r="AT92" s="697">
        <v>0</v>
      </c>
      <c r="AU92" s="697">
        <v>0</v>
      </c>
      <c r="AV92" s="697">
        <v>0</v>
      </c>
      <c r="AW92" s="697">
        <v>0</v>
      </c>
      <c r="AX92" s="697">
        <v>0</v>
      </c>
      <c r="AY92" s="697">
        <v>0</v>
      </c>
      <c r="AZ92" s="697">
        <v>0</v>
      </c>
      <c r="BA92" s="697">
        <v>0</v>
      </c>
      <c r="BB92" s="697">
        <v>0</v>
      </c>
      <c r="BC92" s="697">
        <v>0</v>
      </c>
      <c r="BD92" s="697">
        <v>0</v>
      </c>
      <c r="BE92" s="697">
        <v>0</v>
      </c>
      <c r="BF92" s="697">
        <v>0</v>
      </c>
      <c r="BG92" s="697">
        <v>0</v>
      </c>
      <c r="BH92" s="697">
        <v>0</v>
      </c>
      <c r="BI92" s="697">
        <v>0</v>
      </c>
      <c r="BJ92" s="697">
        <v>0</v>
      </c>
      <c r="BK92" s="697">
        <v>0</v>
      </c>
      <c r="BL92" s="697">
        <v>0</v>
      </c>
      <c r="BM92" s="697">
        <v>0</v>
      </c>
      <c r="BN92" s="697">
        <v>0</v>
      </c>
      <c r="BO92" s="697">
        <v>0</v>
      </c>
      <c r="BP92" s="697">
        <v>0</v>
      </c>
      <c r="BQ92" s="697">
        <v>0</v>
      </c>
      <c r="BR92" s="697">
        <v>0</v>
      </c>
      <c r="BS92" s="697">
        <v>0</v>
      </c>
      <c r="BT92" s="698">
        <v>0</v>
      </c>
    </row>
    <row r="93" spans="2:73">
      <c r="B93" s="692" t="s">
        <v>753</v>
      </c>
      <c r="C93" s="692" t="s">
        <v>754</v>
      </c>
      <c r="D93" s="692" t="s">
        <v>42</v>
      </c>
      <c r="E93" s="692" t="s">
        <v>755</v>
      </c>
      <c r="F93" s="692" t="s">
        <v>29</v>
      </c>
      <c r="G93" s="692" t="s">
        <v>757</v>
      </c>
      <c r="H93" s="692">
        <v>2014</v>
      </c>
      <c r="I93" s="644" t="s">
        <v>570</v>
      </c>
      <c r="J93" s="644" t="s">
        <v>585</v>
      </c>
      <c r="K93" s="633"/>
      <c r="L93" s="696">
        <v>0</v>
      </c>
      <c r="M93" s="697">
        <v>0</v>
      </c>
      <c r="N93" s="697">
        <v>0</v>
      </c>
      <c r="O93" s="697">
        <v>24.84449</v>
      </c>
      <c r="P93" s="697">
        <v>0</v>
      </c>
      <c r="Q93" s="697">
        <v>0</v>
      </c>
      <c r="R93" s="697">
        <v>0</v>
      </c>
      <c r="S93" s="697">
        <v>0</v>
      </c>
      <c r="T93" s="697">
        <v>0</v>
      </c>
      <c r="U93" s="697">
        <v>0</v>
      </c>
      <c r="V93" s="697">
        <v>0</v>
      </c>
      <c r="W93" s="697">
        <v>0</v>
      </c>
      <c r="X93" s="697">
        <v>0</v>
      </c>
      <c r="Y93" s="697">
        <v>0</v>
      </c>
      <c r="Z93" s="697">
        <v>0</v>
      </c>
      <c r="AA93" s="697">
        <v>0</v>
      </c>
      <c r="AB93" s="697">
        <v>0</v>
      </c>
      <c r="AC93" s="697">
        <v>0</v>
      </c>
      <c r="AD93" s="697">
        <v>0</v>
      </c>
      <c r="AE93" s="697">
        <v>0</v>
      </c>
      <c r="AF93" s="697">
        <v>0</v>
      </c>
      <c r="AG93" s="697">
        <v>0</v>
      </c>
      <c r="AH93" s="697">
        <v>0</v>
      </c>
      <c r="AI93" s="697">
        <v>0</v>
      </c>
      <c r="AJ93" s="697">
        <v>0</v>
      </c>
      <c r="AK93" s="697">
        <v>0</v>
      </c>
      <c r="AL93" s="697">
        <v>0</v>
      </c>
      <c r="AM93" s="697">
        <v>0</v>
      </c>
      <c r="AN93" s="697">
        <v>0</v>
      </c>
      <c r="AO93" s="698">
        <v>0</v>
      </c>
      <c r="AP93" s="633"/>
      <c r="AQ93" s="696">
        <v>0</v>
      </c>
      <c r="AR93" s="697">
        <v>0</v>
      </c>
      <c r="AS93" s="697">
        <v>0</v>
      </c>
      <c r="AT93" s="697">
        <v>0</v>
      </c>
      <c r="AU93" s="697">
        <v>0</v>
      </c>
      <c r="AV93" s="697">
        <v>0</v>
      </c>
      <c r="AW93" s="697">
        <v>0</v>
      </c>
      <c r="AX93" s="697">
        <v>0</v>
      </c>
      <c r="AY93" s="697">
        <v>0</v>
      </c>
      <c r="AZ93" s="697">
        <v>0</v>
      </c>
      <c r="BA93" s="697">
        <v>0</v>
      </c>
      <c r="BB93" s="697">
        <v>0</v>
      </c>
      <c r="BC93" s="697">
        <v>0</v>
      </c>
      <c r="BD93" s="697">
        <v>0</v>
      </c>
      <c r="BE93" s="697">
        <v>0</v>
      </c>
      <c r="BF93" s="697">
        <v>0</v>
      </c>
      <c r="BG93" s="697">
        <v>0</v>
      </c>
      <c r="BH93" s="697">
        <v>0</v>
      </c>
      <c r="BI93" s="697">
        <v>0</v>
      </c>
      <c r="BJ93" s="697">
        <v>0</v>
      </c>
      <c r="BK93" s="697">
        <v>0</v>
      </c>
      <c r="BL93" s="697">
        <v>0</v>
      </c>
      <c r="BM93" s="697">
        <v>0</v>
      </c>
      <c r="BN93" s="697">
        <v>0</v>
      </c>
      <c r="BO93" s="697">
        <v>0</v>
      </c>
      <c r="BP93" s="697">
        <v>0</v>
      </c>
      <c r="BQ93" s="697">
        <v>0</v>
      </c>
      <c r="BR93" s="697">
        <v>0</v>
      </c>
      <c r="BS93" s="697">
        <v>0</v>
      </c>
      <c r="BT93" s="698">
        <v>0</v>
      </c>
    </row>
    <row r="94" spans="2:73">
      <c r="B94" s="692" t="s">
        <v>753</v>
      </c>
      <c r="C94" s="692" t="s">
        <v>775</v>
      </c>
      <c r="D94" s="692" t="s">
        <v>9</v>
      </c>
      <c r="E94" s="692" t="s">
        <v>755</v>
      </c>
      <c r="F94" s="692" t="s">
        <v>775</v>
      </c>
      <c r="G94" s="692" t="s">
        <v>757</v>
      </c>
      <c r="H94" s="692">
        <v>2014</v>
      </c>
      <c r="I94" s="644" t="s">
        <v>570</v>
      </c>
      <c r="J94" s="644" t="s">
        <v>585</v>
      </c>
      <c r="K94" s="633"/>
      <c r="L94" s="696">
        <v>0</v>
      </c>
      <c r="M94" s="697">
        <v>0</v>
      </c>
      <c r="N94" s="697">
        <v>0</v>
      </c>
      <c r="O94" s="697">
        <v>14.78335</v>
      </c>
      <c r="P94" s="697">
        <v>0</v>
      </c>
      <c r="Q94" s="697">
        <v>0</v>
      </c>
      <c r="R94" s="697">
        <v>0</v>
      </c>
      <c r="S94" s="697">
        <v>0</v>
      </c>
      <c r="T94" s="697">
        <v>0</v>
      </c>
      <c r="U94" s="697">
        <v>0</v>
      </c>
      <c r="V94" s="697">
        <v>0</v>
      </c>
      <c r="W94" s="697">
        <v>0</v>
      </c>
      <c r="X94" s="697">
        <v>0</v>
      </c>
      <c r="Y94" s="697">
        <v>0</v>
      </c>
      <c r="Z94" s="697">
        <v>0</v>
      </c>
      <c r="AA94" s="697">
        <v>0</v>
      </c>
      <c r="AB94" s="697">
        <v>0</v>
      </c>
      <c r="AC94" s="697">
        <v>0</v>
      </c>
      <c r="AD94" s="697">
        <v>0</v>
      </c>
      <c r="AE94" s="697">
        <v>0</v>
      </c>
      <c r="AF94" s="697">
        <v>0</v>
      </c>
      <c r="AG94" s="697">
        <v>0</v>
      </c>
      <c r="AH94" s="697">
        <v>0</v>
      </c>
      <c r="AI94" s="697">
        <v>0</v>
      </c>
      <c r="AJ94" s="697">
        <v>0</v>
      </c>
      <c r="AK94" s="697">
        <v>0</v>
      </c>
      <c r="AL94" s="697">
        <v>0</v>
      </c>
      <c r="AM94" s="697">
        <v>0</v>
      </c>
      <c r="AN94" s="697">
        <v>0</v>
      </c>
      <c r="AO94" s="698">
        <v>0</v>
      </c>
      <c r="AP94" s="633"/>
      <c r="AQ94" s="696">
        <v>0</v>
      </c>
      <c r="AR94" s="697">
        <v>0</v>
      </c>
      <c r="AS94" s="697">
        <v>0</v>
      </c>
      <c r="AT94" s="697">
        <v>0</v>
      </c>
      <c r="AU94" s="697">
        <v>0</v>
      </c>
      <c r="AV94" s="697">
        <v>0</v>
      </c>
      <c r="AW94" s="697">
        <v>0</v>
      </c>
      <c r="AX94" s="697">
        <v>0</v>
      </c>
      <c r="AY94" s="697">
        <v>0</v>
      </c>
      <c r="AZ94" s="697">
        <v>0</v>
      </c>
      <c r="BA94" s="697">
        <v>0</v>
      </c>
      <c r="BB94" s="697">
        <v>0</v>
      </c>
      <c r="BC94" s="697">
        <v>0</v>
      </c>
      <c r="BD94" s="697">
        <v>0</v>
      </c>
      <c r="BE94" s="697">
        <v>0</v>
      </c>
      <c r="BF94" s="697">
        <v>0</v>
      </c>
      <c r="BG94" s="697">
        <v>0</v>
      </c>
      <c r="BH94" s="697">
        <v>0</v>
      </c>
      <c r="BI94" s="697">
        <v>0</v>
      </c>
      <c r="BJ94" s="697">
        <v>0</v>
      </c>
      <c r="BK94" s="697">
        <v>0</v>
      </c>
      <c r="BL94" s="697">
        <v>0</v>
      </c>
      <c r="BM94" s="697">
        <v>0</v>
      </c>
      <c r="BN94" s="697">
        <v>0</v>
      </c>
      <c r="BO94" s="697">
        <v>0</v>
      </c>
      <c r="BP94" s="697">
        <v>0</v>
      </c>
      <c r="BQ94" s="697">
        <v>0</v>
      </c>
      <c r="BR94" s="697">
        <v>0</v>
      </c>
      <c r="BS94" s="697">
        <v>0</v>
      </c>
      <c r="BT94" s="698">
        <v>0</v>
      </c>
    </row>
    <row r="95" spans="2:73">
      <c r="B95" s="692"/>
      <c r="C95" s="692"/>
      <c r="D95" s="692" t="s">
        <v>116</v>
      </c>
      <c r="E95" s="692" t="s">
        <v>755</v>
      </c>
      <c r="F95" s="692"/>
      <c r="G95" s="692"/>
      <c r="H95" s="692">
        <v>2015</v>
      </c>
      <c r="I95" s="644" t="s">
        <v>571</v>
      </c>
      <c r="J95" s="644" t="s">
        <v>585</v>
      </c>
      <c r="K95" s="633"/>
      <c r="L95" s="696"/>
      <c r="M95" s="697"/>
      <c r="N95" s="697"/>
      <c r="O95" s="697"/>
      <c r="P95" s="697">
        <v>0</v>
      </c>
      <c r="Q95" s="697">
        <v>0</v>
      </c>
      <c r="R95" s="697">
        <v>0</v>
      </c>
      <c r="S95" s="697">
        <v>0</v>
      </c>
      <c r="T95" s="697">
        <v>0</v>
      </c>
      <c r="U95" s="697">
        <v>0</v>
      </c>
      <c r="V95" s="697">
        <v>0</v>
      </c>
      <c r="W95" s="697">
        <v>0</v>
      </c>
      <c r="X95" s="697">
        <v>0</v>
      </c>
      <c r="Y95" s="697">
        <v>0</v>
      </c>
      <c r="Z95" s="697">
        <v>0</v>
      </c>
      <c r="AA95" s="697">
        <v>0</v>
      </c>
      <c r="AB95" s="697">
        <v>0</v>
      </c>
      <c r="AC95" s="697">
        <v>0</v>
      </c>
      <c r="AD95" s="697">
        <v>0</v>
      </c>
      <c r="AE95" s="697">
        <v>0</v>
      </c>
      <c r="AF95" s="697">
        <v>0</v>
      </c>
      <c r="AG95" s="697">
        <v>0</v>
      </c>
      <c r="AH95" s="697">
        <v>0</v>
      </c>
      <c r="AI95" s="697">
        <v>0</v>
      </c>
      <c r="AJ95" s="697">
        <v>0</v>
      </c>
      <c r="AK95" s="697">
        <v>0</v>
      </c>
      <c r="AL95" s="697">
        <v>0</v>
      </c>
      <c r="AM95" s="697">
        <v>0</v>
      </c>
      <c r="AN95" s="697">
        <v>0</v>
      </c>
      <c r="AO95" s="698">
        <v>0</v>
      </c>
      <c r="AP95" s="633"/>
      <c r="AQ95" s="696"/>
      <c r="AR95" s="697"/>
      <c r="AS95" s="697"/>
      <c r="AT95" s="697"/>
      <c r="AU95" s="697">
        <v>3662</v>
      </c>
      <c r="AV95" s="697">
        <v>3094</v>
      </c>
      <c r="AW95" s="697">
        <v>3015</v>
      </c>
      <c r="AX95" s="697">
        <v>2936</v>
      </c>
      <c r="AY95" s="697">
        <v>2936</v>
      </c>
      <c r="AZ95" s="697">
        <v>2936</v>
      </c>
      <c r="BA95" s="697">
        <v>2763</v>
      </c>
      <c r="BB95" s="697">
        <v>2763</v>
      </c>
      <c r="BC95" s="697">
        <v>1936</v>
      </c>
      <c r="BD95" s="697">
        <v>1936</v>
      </c>
      <c r="BE95" s="697">
        <v>1883</v>
      </c>
      <c r="BF95" s="697">
        <v>1883</v>
      </c>
      <c r="BG95" s="697">
        <v>1883</v>
      </c>
      <c r="BH95" s="697">
        <v>1883</v>
      </c>
      <c r="BI95" s="697">
        <v>0</v>
      </c>
      <c r="BJ95" s="697">
        <v>0</v>
      </c>
      <c r="BK95" s="697">
        <v>0</v>
      </c>
      <c r="BL95" s="697">
        <v>0</v>
      </c>
      <c r="BM95" s="697">
        <v>0</v>
      </c>
      <c r="BN95" s="697">
        <v>0</v>
      </c>
      <c r="BO95" s="697">
        <v>0</v>
      </c>
      <c r="BP95" s="697">
        <v>0</v>
      </c>
      <c r="BQ95" s="697">
        <v>0</v>
      </c>
      <c r="BR95" s="697">
        <v>0</v>
      </c>
      <c r="BS95" s="697">
        <v>0</v>
      </c>
      <c r="BT95" s="698">
        <v>0</v>
      </c>
    </row>
    <row r="96" spans="2:73">
      <c r="B96" s="692"/>
      <c r="C96" s="692"/>
      <c r="D96" s="692" t="s">
        <v>97</v>
      </c>
      <c r="E96" s="692" t="s">
        <v>755</v>
      </c>
      <c r="F96" s="692"/>
      <c r="G96" s="692"/>
      <c r="H96" s="692">
        <v>2015</v>
      </c>
      <c r="I96" s="644" t="s">
        <v>571</v>
      </c>
      <c r="J96" s="644" t="s">
        <v>585</v>
      </c>
      <c r="K96" s="633"/>
      <c r="L96" s="696"/>
      <c r="M96" s="697"/>
      <c r="N96" s="697"/>
      <c r="O96" s="697"/>
      <c r="P96" s="697">
        <v>2</v>
      </c>
      <c r="Q96" s="697">
        <v>2</v>
      </c>
      <c r="R96" s="697">
        <v>2</v>
      </c>
      <c r="S96" s="697">
        <v>1</v>
      </c>
      <c r="T96" s="697">
        <v>1</v>
      </c>
      <c r="U96" s="697">
        <v>0</v>
      </c>
      <c r="V96" s="697">
        <v>0</v>
      </c>
      <c r="W96" s="697">
        <v>0</v>
      </c>
      <c r="X96" s="697">
        <v>0</v>
      </c>
      <c r="Y96" s="697">
        <v>0</v>
      </c>
      <c r="Z96" s="697">
        <v>0</v>
      </c>
      <c r="AA96" s="697">
        <v>0</v>
      </c>
      <c r="AB96" s="697">
        <v>0</v>
      </c>
      <c r="AC96" s="697">
        <v>0</v>
      </c>
      <c r="AD96" s="697">
        <v>0</v>
      </c>
      <c r="AE96" s="697">
        <v>0</v>
      </c>
      <c r="AF96" s="697">
        <v>0</v>
      </c>
      <c r="AG96" s="697">
        <v>0</v>
      </c>
      <c r="AH96" s="697">
        <v>0</v>
      </c>
      <c r="AI96" s="697">
        <v>0</v>
      </c>
      <c r="AJ96" s="697">
        <v>0</v>
      </c>
      <c r="AK96" s="697">
        <v>0</v>
      </c>
      <c r="AL96" s="697">
        <v>0</v>
      </c>
      <c r="AM96" s="697">
        <v>0</v>
      </c>
      <c r="AN96" s="697">
        <v>0</v>
      </c>
      <c r="AO96" s="698">
        <v>0</v>
      </c>
      <c r="AP96" s="633"/>
      <c r="AQ96" s="696"/>
      <c r="AR96" s="697"/>
      <c r="AS96" s="697"/>
      <c r="AT96" s="697"/>
      <c r="AU96" s="697">
        <v>8471</v>
      </c>
      <c r="AV96" s="697">
        <v>8471</v>
      </c>
      <c r="AW96" s="697">
        <v>8471</v>
      </c>
      <c r="AX96" s="697">
        <v>8367</v>
      </c>
      <c r="AY96" s="697">
        <v>3663</v>
      </c>
      <c r="AZ96" s="697">
        <v>0</v>
      </c>
      <c r="BA96" s="697">
        <v>0</v>
      </c>
      <c r="BB96" s="697">
        <v>0</v>
      </c>
      <c r="BC96" s="697">
        <v>0</v>
      </c>
      <c r="BD96" s="697">
        <v>0</v>
      </c>
      <c r="BE96" s="697">
        <v>0</v>
      </c>
      <c r="BF96" s="697">
        <v>0</v>
      </c>
      <c r="BG96" s="697">
        <v>0</v>
      </c>
      <c r="BH96" s="697">
        <v>0</v>
      </c>
      <c r="BI96" s="697">
        <v>0</v>
      </c>
      <c r="BJ96" s="697">
        <v>0</v>
      </c>
      <c r="BK96" s="697">
        <v>0</v>
      </c>
      <c r="BL96" s="697">
        <v>0</v>
      </c>
      <c r="BM96" s="697">
        <v>0</v>
      </c>
      <c r="BN96" s="697">
        <v>0</v>
      </c>
      <c r="BO96" s="697">
        <v>0</v>
      </c>
      <c r="BP96" s="697">
        <v>0</v>
      </c>
      <c r="BQ96" s="697">
        <v>0</v>
      </c>
      <c r="BR96" s="697">
        <v>0</v>
      </c>
      <c r="BS96" s="697">
        <v>0</v>
      </c>
      <c r="BT96" s="698">
        <v>0</v>
      </c>
    </row>
    <row r="97" spans="2:73">
      <c r="B97" s="692"/>
      <c r="C97" s="692"/>
      <c r="D97" s="692" t="s">
        <v>95</v>
      </c>
      <c r="E97" s="692" t="s">
        <v>755</v>
      </c>
      <c r="F97" s="692"/>
      <c r="G97" s="692"/>
      <c r="H97" s="692">
        <v>2015</v>
      </c>
      <c r="I97" s="644" t="s">
        <v>571</v>
      </c>
      <c r="J97" s="644" t="s">
        <v>585</v>
      </c>
      <c r="K97" s="633"/>
      <c r="L97" s="696"/>
      <c r="M97" s="697"/>
      <c r="N97" s="697"/>
      <c r="O97" s="697"/>
      <c r="P97" s="697">
        <v>7</v>
      </c>
      <c r="Q97" s="697">
        <v>7</v>
      </c>
      <c r="R97" s="697">
        <v>7</v>
      </c>
      <c r="S97" s="697">
        <v>7</v>
      </c>
      <c r="T97" s="697">
        <v>7</v>
      </c>
      <c r="U97" s="697">
        <v>7</v>
      </c>
      <c r="V97" s="697">
        <v>7</v>
      </c>
      <c r="W97" s="697">
        <v>7</v>
      </c>
      <c r="X97" s="697">
        <v>7</v>
      </c>
      <c r="Y97" s="697">
        <v>7</v>
      </c>
      <c r="Z97" s="697">
        <v>6</v>
      </c>
      <c r="AA97" s="697">
        <v>6</v>
      </c>
      <c r="AB97" s="697">
        <v>6</v>
      </c>
      <c r="AC97" s="697">
        <v>6</v>
      </c>
      <c r="AD97" s="697">
        <v>6</v>
      </c>
      <c r="AE97" s="697">
        <v>6</v>
      </c>
      <c r="AF97" s="697">
        <v>2</v>
      </c>
      <c r="AG97" s="697">
        <v>2</v>
      </c>
      <c r="AH97" s="697">
        <v>2</v>
      </c>
      <c r="AI97" s="697">
        <v>2</v>
      </c>
      <c r="AJ97" s="697">
        <v>0</v>
      </c>
      <c r="AK97" s="697">
        <v>0</v>
      </c>
      <c r="AL97" s="697">
        <v>0</v>
      </c>
      <c r="AM97" s="697">
        <v>0</v>
      </c>
      <c r="AN97" s="697">
        <v>0</v>
      </c>
      <c r="AO97" s="698">
        <v>0</v>
      </c>
      <c r="AP97" s="633"/>
      <c r="AQ97" s="696"/>
      <c r="AR97" s="697"/>
      <c r="AS97" s="697"/>
      <c r="AT97" s="697"/>
      <c r="AU97" s="697">
        <v>113362</v>
      </c>
      <c r="AV97" s="697">
        <v>112331</v>
      </c>
      <c r="AW97" s="697">
        <v>112331</v>
      </c>
      <c r="AX97" s="697">
        <v>112331</v>
      </c>
      <c r="AY97" s="697">
        <v>112331</v>
      </c>
      <c r="AZ97" s="697">
        <v>112331</v>
      </c>
      <c r="BA97" s="697">
        <v>112331</v>
      </c>
      <c r="BB97" s="697">
        <v>112306</v>
      </c>
      <c r="BC97" s="697">
        <v>112306</v>
      </c>
      <c r="BD97" s="697">
        <v>112306</v>
      </c>
      <c r="BE97" s="697">
        <v>103612</v>
      </c>
      <c r="BF97" s="697">
        <v>103236</v>
      </c>
      <c r="BG97" s="697">
        <v>103236</v>
      </c>
      <c r="BH97" s="697">
        <v>102879</v>
      </c>
      <c r="BI97" s="697">
        <v>102879</v>
      </c>
      <c r="BJ97" s="697">
        <v>102834</v>
      </c>
      <c r="BK97" s="697">
        <v>38436</v>
      </c>
      <c r="BL97" s="697">
        <v>38436</v>
      </c>
      <c r="BM97" s="697">
        <v>38436</v>
      </c>
      <c r="BN97" s="697">
        <v>38436</v>
      </c>
      <c r="BO97" s="697">
        <v>0</v>
      </c>
      <c r="BP97" s="697">
        <v>0</v>
      </c>
      <c r="BQ97" s="697">
        <v>0</v>
      </c>
      <c r="BR97" s="697">
        <v>0</v>
      </c>
      <c r="BS97" s="697">
        <v>0</v>
      </c>
      <c r="BT97" s="698">
        <v>0</v>
      </c>
    </row>
    <row r="98" spans="2:73" ht="15.75">
      <c r="B98" s="692"/>
      <c r="C98" s="692"/>
      <c r="D98" s="692" t="s">
        <v>96</v>
      </c>
      <c r="E98" s="692" t="s">
        <v>755</v>
      </c>
      <c r="F98" s="692"/>
      <c r="G98" s="692"/>
      <c r="H98" s="692">
        <v>2015</v>
      </c>
      <c r="I98" s="644" t="s">
        <v>571</v>
      </c>
      <c r="J98" s="644" t="s">
        <v>585</v>
      </c>
      <c r="K98" s="633"/>
      <c r="L98" s="696"/>
      <c r="M98" s="697"/>
      <c r="N98" s="697"/>
      <c r="O98" s="697"/>
      <c r="P98" s="697">
        <v>14</v>
      </c>
      <c r="Q98" s="697">
        <v>14</v>
      </c>
      <c r="R98" s="697">
        <v>14</v>
      </c>
      <c r="S98" s="697">
        <v>14</v>
      </c>
      <c r="T98" s="697">
        <v>14</v>
      </c>
      <c r="U98" s="697">
        <v>14</v>
      </c>
      <c r="V98" s="697">
        <v>14</v>
      </c>
      <c r="W98" s="697">
        <v>14</v>
      </c>
      <c r="X98" s="697">
        <v>14</v>
      </c>
      <c r="Y98" s="697">
        <v>14</v>
      </c>
      <c r="Z98" s="697">
        <v>12</v>
      </c>
      <c r="AA98" s="697">
        <v>11</v>
      </c>
      <c r="AB98" s="697">
        <v>11</v>
      </c>
      <c r="AC98" s="697">
        <v>11</v>
      </c>
      <c r="AD98" s="697">
        <v>11</v>
      </c>
      <c r="AE98" s="697">
        <v>11</v>
      </c>
      <c r="AF98" s="697">
        <v>4</v>
      </c>
      <c r="AG98" s="697">
        <v>4</v>
      </c>
      <c r="AH98" s="697">
        <v>4</v>
      </c>
      <c r="AI98" s="697">
        <v>4</v>
      </c>
      <c r="AJ98" s="697">
        <v>0</v>
      </c>
      <c r="AK98" s="697">
        <v>0</v>
      </c>
      <c r="AL98" s="697">
        <v>0</v>
      </c>
      <c r="AM98" s="697">
        <v>0</v>
      </c>
      <c r="AN98" s="697">
        <v>0</v>
      </c>
      <c r="AO98" s="698">
        <v>0</v>
      </c>
      <c r="AP98" s="633"/>
      <c r="AQ98" s="696"/>
      <c r="AR98" s="697"/>
      <c r="AS98" s="697"/>
      <c r="AT98" s="697"/>
      <c r="AU98" s="697">
        <v>209429</v>
      </c>
      <c r="AV98" s="697">
        <v>205707</v>
      </c>
      <c r="AW98" s="697">
        <v>205707</v>
      </c>
      <c r="AX98" s="697">
        <v>205707</v>
      </c>
      <c r="AY98" s="697">
        <v>205707</v>
      </c>
      <c r="AZ98" s="697">
        <v>205707</v>
      </c>
      <c r="BA98" s="697">
        <v>205707</v>
      </c>
      <c r="BB98" s="697">
        <v>205599</v>
      </c>
      <c r="BC98" s="697">
        <v>205599</v>
      </c>
      <c r="BD98" s="697">
        <v>205599</v>
      </c>
      <c r="BE98" s="697">
        <v>189592</v>
      </c>
      <c r="BF98" s="697">
        <v>179830</v>
      </c>
      <c r="BG98" s="697">
        <v>179830</v>
      </c>
      <c r="BH98" s="697">
        <v>175962</v>
      </c>
      <c r="BI98" s="697">
        <v>175962</v>
      </c>
      <c r="BJ98" s="697">
        <v>175552</v>
      </c>
      <c r="BK98" s="697">
        <v>65035</v>
      </c>
      <c r="BL98" s="697">
        <v>65035</v>
      </c>
      <c r="BM98" s="697">
        <v>65035</v>
      </c>
      <c r="BN98" s="697">
        <v>65035</v>
      </c>
      <c r="BO98" s="697">
        <v>0</v>
      </c>
      <c r="BP98" s="697">
        <v>0</v>
      </c>
      <c r="BQ98" s="697">
        <v>0</v>
      </c>
      <c r="BR98" s="697">
        <v>0</v>
      </c>
      <c r="BS98" s="697">
        <v>0</v>
      </c>
      <c r="BT98" s="698">
        <v>0</v>
      </c>
      <c r="BU98" s="163"/>
    </row>
    <row r="99" spans="2:73" ht="15.75">
      <c r="B99" s="692"/>
      <c r="C99" s="692"/>
      <c r="D99" s="692" t="s">
        <v>672</v>
      </c>
      <c r="E99" s="692" t="s">
        <v>755</v>
      </c>
      <c r="F99" s="692"/>
      <c r="G99" s="692"/>
      <c r="H99" s="692">
        <v>2015</v>
      </c>
      <c r="I99" s="644" t="s">
        <v>571</v>
      </c>
      <c r="J99" s="644" t="s">
        <v>585</v>
      </c>
      <c r="K99" s="633"/>
      <c r="L99" s="696"/>
      <c r="M99" s="697"/>
      <c r="N99" s="697"/>
      <c r="O99" s="697"/>
      <c r="P99" s="697">
        <v>68</v>
      </c>
      <c r="Q99" s="697">
        <v>68</v>
      </c>
      <c r="R99" s="697">
        <v>68</v>
      </c>
      <c r="S99" s="697">
        <v>68</v>
      </c>
      <c r="T99" s="697">
        <v>68</v>
      </c>
      <c r="U99" s="697">
        <v>68</v>
      </c>
      <c r="V99" s="697">
        <v>68</v>
      </c>
      <c r="W99" s="697">
        <v>68</v>
      </c>
      <c r="X99" s="697">
        <v>68</v>
      </c>
      <c r="Y99" s="697">
        <v>68</v>
      </c>
      <c r="Z99" s="697">
        <v>68</v>
      </c>
      <c r="AA99" s="697">
        <v>68</v>
      </c>
      <c r="AB99" s="697">
        <v>68</v>
      </c>
      <c r="AC99" s="697">
        <v>68</v>
      </c>
      <c r="AD99" s="697">
        <v>68</v>
      </c>
      <c r="AE99" s="697">
        <v>68</v>
      </c>
      <c r="AF99" s="697">
        <v>68</v>
      </c>
      <c r="AG99" s="697">
        <v>68</v>
      </c>
      <c r="AH99" s="697">
        <v>60</v>
      </c>
      <c r="AI99" s="697">
        <v>0</v>
      </c>
      <c r="AJ99" s="697">
        <v>0</v>
      </c>
      <c r="AK99" s="697">
        <v>0</v>
      </c>
      <c r="AL99" s="697">
        <v>0</v>
      </c>
      <c r="AM99" s="697">
        <v>0</v>
      </c>
      <c r="AN99" s="697">
        <v>0</v>
      </c>
      <c r="AO99" s="698">
        <v>0</v>
      </c>
      <c r="AP99" s="633"/>
      <c r="AQ99" s="696"/>
      <c r="AR99" s="697"/>
      <c r="AS99" s="697"/>
      <c r="AT99" s="697"/>
      <c r="AU99" s="697">
        <v>128076</v>
      </c>
      <c r="AV99" s="697">
        <v>128076</v>
      </c>
      <c r="AW99" s="697">
        <v>128076</v>
      </c>
      <c r="AX99" s="697">
        <v>128076</v>
      </c>
      <c r="AY99" s="697">
        <v>128076</v>
      </c>
      <c r="AZ99" s="697">
        <v>128076</v>
      </c>
      <c r="BA99" s="697">
        <v>128076</v>
      </c>
      <c r="BB99" s="697">
        <v>128076</v>
      </c>
      <c r="BC99" s="697">
        <v>128076</v>
      </c>
      <c r="BD99" s="697">
        <v>128076</v>
      </c>
      <c r="BE99" s="697">
        <v>128076</v>
      </c>
      <c r="BF99" s="697">
        <v>128076</v>
      </c>
      <c r="BG99" s="697">
        <v>128076</v>
      </c>
      <c r="BH99" s="697">
        <v>128076</v>
      </c>
      <c r="BI99" s="697">
        <v>128076</v>
      </c>
      <c r="BJ99" s="697">
        <v>128076</v>
      </c>
      <c r="BK99" s="697">
        <v>128076</v>
      </c>
      <c r="BL99" s="697">
        <v>128076</v>
      </c>
      <c r="BM99" s="697">
        <v>121201</v>
      </c>
      <c r="BN99" s="697">
        <v>0</v>
      </c>
      <c r="BO99" s="697">
        <v>0</v>
      </c>
      <c r="BP99" s="697">
        <v>0</v>
      </c>
      <c r="BQ99" s="697">
        <v>0</v>
      </c>
      <c r="BR99" s="697">
        <v>0</v>
      </c>
      <c r="BS99" s="697">
        <v>0</v>
      </c>
      <c r="BT99" s="698">
        <v>0</v>
      </c>
      <c r="BU99" s="163"/>
    </row>
    <row r="100" spans="2:73" ht="15.75">
      <c r="B100" s="692"/>
      <c r="C100" s="692"/>
      <c r="D100" s="692" t="s">
        <v>98</v>
      </c>
      <c r="E100" s="692" t="s">
        <v>755</v>
      </c>
      <c r="F100" s="692"/>
      <c r="G100" s="692"/>
      <c r="H100" s="692">
        <v>2015</v>
      </c>
      <c r="I100" s="644" t="s">
        <v>571</v>
      </c>
      <c r="J100" s="644" t="s">
        <v>585</v>
      </c>
      <c r="K100" s="633"/>
      <c r="L100" s="696"/>
      <c r="M100" s="697"/>
      <c r="N100" s="697"/>
      <c r="O100" s="697"/>
      <c r="P100" s="697">
        <v>20</v>
      </c>
      <c r="Q100" s="697">
        <v>20</v>
      </c>
      <c r="R100" s="697">
        <v>20</v>
      </c>
      <c r="S100" s="697">
        <v>20</v>
      </c>
      <c r="T100" s="697">
        <v>20</v>
      </c>
      <c r="U100" s="697">
        <v>20</v>
      </c>
      <c r="V100" s="697">
        <v>20</v>
      </c>
      <c r="W100" s="697">
        <v>20</v>
      </c>
      <c r="X100" s="697">
        <v>20</v>
      </c>
      <c r="Y100" s="697">
        <v>20</v>
      </c>
      <c r="Z100" s="697">
        <v>20</v>
      </c>
      <c r="AA100" s="697">
        <v>20</v>
      </c>
      <c r="AB100" s="697">
        <v>20</v>
      </c>
      <c r="AC100" s="697">
        <v>20</v>
      </c>
      <c r="AD100" s="697">
        <v>20</v>
      </c>
      <c r="AE100" s="697">
        <v>20</v>
      </c>
      <c r="AF100" s="697">
        <v>20</v>
      </c>
      <c r="AG100" s="697">
        <v>20</v>
      </c>
      <c r="AH100" s="697">
        <v>20</v>
      </c>
      <c r="AI100" s="697">
        <v>20</v>
      </c>
      <c r="AJ100" s="697">
        <v>20</v>
      </c>
      <c r="AK100" s="697">
        <v>20</v>
      </c>
      <c r="AL100" s="697">
        <v>20</v>
      </c>
      <c r="AM100" s="697">
        <v>0</v>
      </c>
      <c r="AN100" s="697">
        <v>0</v>
      </c>
      <c r="AO100" s="698">
        <v>0</v>
      </c>
      <c r="AP100" s="633"/>
      <c r="AQ100" s="696"/>
      <c r="AR100" s="697"/>
      <c r="AS100" s="697"/>
      <c r="AT100" s="697"/>
      <c r="AU100" s="697">
        <v>53408</v>
      </c>
      <c r="AV100" s="697">
        <v>53408</v>
      </c>
      <c r="AW100" s="697">
        <v>53408</v>
      </c>
      <c r="AX100" s="697">
        <v>53408</v>
      </c>
      <c r="AY100" s="697">
        <v>53408</v>
      </c>
      <c r="AZ100" s="697">
        <v>53408</v>
      </c>
      <c r="BA100" s="697">
        <v>53408</v>
      </c>
      <c r="BB100" s="697">
        <v>53408</v>
      </c>
      <c r="BC100" s="697">
        <v>53408</v>
      </c>
      <c r="BD100" s="697">
        <v>53408</v>
      </c>
      <c r="BE100" s="697">
        <v>53408</v>
      </c>
      <c r="BF100" s="697">
        <v>53408</v>
      </c>
      <c r="BG100" s="697">
        <v>53408</v>
      </c>
      <c r="BH100" s="697">
        <v>53408</v>
      </c>
      <c r="BI100" s="697">
        <v>53408</v>
      </c>
      <c r="BJ100" s="697">
        <v>53408</v>
      </c>
      <c r="BK100" s="697">
        <v>53408</v>
      </c>
      <c r="BL100" s="697">
        <v>53408</v>
      </c>
      <c r="BM100" s="697">
        <v>53408</v>
      </c>
      <c r="BN100" s="697">
        <v>53408</v>
      </c>
      <c r="BO100" s="697">
        <v>53408</v>
      </c>
      <c r="BP100" s="697">
        <v>53408</v>
      </c>
      <c r="BQ100" s="697">
        <v>53408</v>
      </c>
      <c r="BR100" s="697">
        <v>0</v>
      </c>
      <c r="BS100" s="697">
        <v>0</v>
      </c>
      <c r="BT100" s="698">
        <v>0</v>
      </c>
      <c r="BU100" s="163"/>
    </row>
    <row r="101" spans="2:73">
      <c r="B101" s="692"/>
      <c r="C101" s="692"/>
      <c r="D101" s="692" t="s">
        <v>99</v>
      </c>
      <c r="E101" s="692" t="s">
        <v>755</v>
      </c>
      <c r="F101" s="692"/>
      <c r="G101" s="692"/>
      <c r="H101" s="692">
        <v>2015</v>
      </c>
      <c r="I101" s="644" t="s">
        <v>571</v>
      </c>
      <c r="J101" s="644" t="s">
        <v>585</v>
      </c>
      <c r="K101" s="633"/>
      <c r="L101" s="696"/>
      <c r="M101" s="697"/>
      <c r="N101" s="697"/>
      <c r="O101" s="697"/>
      <c r="P101" s="697">
        <v>15</v>
      </c>
      <c r="Q101" s="697">
        <v>15</v>
      </c>
      <c r="R101" s="697">
        <v>15</v>
      </c>
      <c r="S101" s="697">
        <v>15</v>
      </c>
      <c r="T101" s="697">
        <v>0</v>
      </c>
      <c r="U101" s="697">
        <v>0</v>
      </c>
      <c r="V101" s="697">
        <v>0</v>
      </c>
      <c r="W101" s="697">
        <v>0</v>
      </c>
      <c r="X101" s="697">
        <v>0</v>
      </c>
      <c r="Y101" s="697">
        <v>0</v>
      </c>
      <c r="Z101" s="697">
        <v>0</v>
      </c>
      <c r="AA101" s="697">
        <v>0</v>
      </c>
      <c r="AB101" s="697">
        <v>0</v>
      </c>
      <c r="AC101" s="697">
        <v>0</v>
      </c>
      <c r="AD101" s="697">
        <v>0</v>
      </c>
      <c r="AE101" s="697">
        <v>0</v>
      </c>
      <c r="AF101" s="697">
        <v>0</v>
      </c>
      <c r="AG101" s="697">
        <v>0</v>
      </c>
      <c r="AH101" s="697">
        <v>0</v>
      </c>
      <c r="AI101" s="697">
        <v>0</v>
      </c>
      <c r="AJ101" s="697">
        <v>0</v>
      </c>
      <c r="AK101" s="697">
        <v>0</v>
      </c>
      <c r="AL101" s="697">
        <v>0</v>
      </c>
      <c r="AM101" s="697">
        <v>0</v>
      </c>
      <c r="AN101" s="697">
        <v>0</v>
      </c>
      <c r="AO101" s="698">
        <v>0</v>
      </c>
      <c r="AP101" s="633"/>
      <c r="AQ101" s="696"/>
      <c r="AR101" s="697"/>
      <c r="AS101" s="697"/>
      <c r="AT101" s="697"/>
      <c r="AU101" s="697">
        <v>71357</v>
      </c>
      <c r="AV101" s="697">
        <v>71357</v>
      </c>
      <c r="AW101" s="697">
        <v>71357</v>
      </c>
      <c r="AX101" s="697">
        <v>71357</v>
      </c>
      <c r="AY101" s="697">
        <v>0</v>
      </c>
      <c r="AZ101" s="697">
        <v>0</v>
      </c>
      <c r="BA101" s="697">
        <v>0</v>
      </c>
      <c r="BB101" s="697">
        <v>0</v>
      </c>
      <c r="BC101" s="697">
        <v>0</v>
      </c>
      <c r="BD101" s="697">
        <v>0</v>
      </c>
      <c r="BE101" s="697">
        <v>0</v>
      </c>
      <c r="BF101" s="697">
        <v>0</v>
      </c>
      <c r="BG101" s="697">
        <v>0</v>
      </c>
      <c r="BH101" s="697">
        <v>0</v>
      </c>
      <c r="BI101" s="697">
        <v>0</v>
      </c>
      <c r="BJ101" s="697">
        <v>0</v>
      </c>
      <c r="BK101" s="697">
        <v>0</v>
      </c>
      <c r="BL101" s="697">
        <v>0</v>
      </c>
      <c r="BM101" s="697">
        <v>0</v>
      </c>
      <c r="BN101" s="697">
        <v>0</v>
      </c>
      <c r="BO101" s="697">
        <v>0</v>
      </c>
      <c r="BP101" s="697">
        <v>0</v>
      </c>
      <c r="BQ101" s="697">
        <v>0</v>
      </c>
      <c r="BR101" s="697">
        <v>0</v>
      </c>
      <c r="BS101" s="697">
        <v>0</v>
      </c>
      <c r="BT101" s="698">
        <v>0</v>
      </c>
    </row>
    <row r="102" spans="2:73" ht="15.75">
      <c r="B102" s="692"/>
      <c r="C102" s="692"/>
      <c r="D102" s="692" t="s">
        <v>100</v>
      </c>
      <c r="E102" s="692" t="s">
        <v>755</v>
      </c>
      <c r="F102" s="692"/>
      <c r="G102" s="692"/>
      <c r="H102" s="692">
        <v>2015</v>
      </c>
      <c r="I102" s="644" t="s">
        <v>571</v>
      </c>
      <c r="J102" s="644" t="s">
        <v>585</v>
      </c>
      <c r="K102" s="633"/>
      <c r="L102" s="696"/>
      <c r="M102" s="697"/>
      <c r="N102" s="697"/>
      <c r="O102" s="697"/>
      <c r="P102" s="697">
        <v>70</v>
      </c>
      <c r="Q102" s="697">
        <v>70</v>
      </c>
      <c r="R102" s="697">
        <v>66</v>
      </c>
      <c r="S102" s="697">
        <v>66</v>
      </c>
      <c r="T102" s="697">
        <v>66</v>
      </c>
      <c r="U102" s="697">
        <v>66</v>
      </c>
      <c r="V102" s="697">
        <v>65</v>
      </c>
      <c r="W102" s="697">
        <v>65</v>
      </c>
      <c r="X102" s="697">
        <v>65</v>
      </c>
      <c r="Y102" s="697">
        <v>62</v>
      </c>
      <c r="Z102" s="697">
        <v>53</v>
      </c>
      <c r="AA102" s="697">
        <v>53</v>
      </c>
      <c r="AB102" s="697">
        <v>39</v>
      </c>
      <c r="AC102" s="697">
        <v>39</v>
      </c>
      <c r="AD102" s="697">
        <v>39</v>
      </c>
      <c r="AE102" s="697">
        <v>30</v>
      </c>
      <c r="AF102" s="697">
        <v>10</v>
      </c>
      <c r="AG102" s="697">
        <v>10</v>
      </c>
      <c r="AH102" s="697">
        <v>10</v>
      </c>
      <c r="AI102" s="697">
        <v>10</v>
      </c>
      <c r="AJ102" s="697">
        <v>0</v>
      </c>
      <c r="AK102" s="697">
        <v>0</v>
      </c>
      <c r="AL102" s="697">
        <v>0</v>
      </c>
      <c r="AM102" s="697">
        <v>0</v>
      </c>
      <c r="AN102" s="697">
        <v>0</v>
      </c>
      <c r="AO102" s="698">
        <v>0</v>
      </c>
      <c r="AP102" s="633"/>
      <c r="AQ102" s="696"/>
      <c r="AR102" s="697"/>
      <c r="AS102" s="697"/>
      <c r="AT102" s="697"/>
      <c r="AU102" s="697">
        <v>1095679</v>
      </c>
      <c r="AV102" s="697">
        <v>1095679</v>
      </c>
      <c r="AW102" s="697">
        <v>1084044</v>
      </c>
      <c r="AX102" s="697">
        <v>1084044</v>
      </c>
      <c r="AY102" s="697">
        <v>1084044</v>
      </c>
      <c r="AZ102" s="697">
        <v>1084044</v>
      </c>
      <c r="BA102" s="697">
        <v>1064675</v>
      </c>
      <c r="BB102" s="697">
        <v>1064675</v>
      </c>
      <c r="BC102" s="697">
        <v>1063177</v>
      </c>
      <c r="BD102" s="697">
        <v>999473</v>
      </c>
      <c r="BE102" s="697">
        <v>838593</v>
      </c>
      <c r="BF102" s="697">
        <v>834616</v>
      </c>
      <c r="BG102" s="697">
        <v>231231</v>
      </c>
      <c r="BH102" s="697">
        <v>231231</v>
      </c>
      <c r="BI102" s="697">
        <v>231231</v>
      </c>
      <c r="BJ102" s="697">
        <v>168066</v>
      </c>
      <c r="BK102" s="697">
        <v>28438</v>
      </c>
      <c r="BL102" s="697">
        <v>28438</v>
      </c>
      <c r="BM102" s="697">
        <v>28438</v>
      </c>
      <c r="BN102" s="697">
        <v>28438</v>
      </c>
      <c r="BO102" s="697">
        <v>0</v>
      </c>
      <c r="BP102" s="697">
        <v>0</v>
      </c>
      <c r="BQ102" s="697">
        <v>0</v>
      </c>
      <c r="BR102" s="697">
        <v>0</v>
      </c>
      <c r="BS102" s="697">
        <v>0</v>
      </c>
      <c r="BT102" s="698">
        <v>0</v>
      </c>
      <c r="BU102" s="163"/>
    </row>
    <row r="103" spans="2:73" ht="15.75">
      <c r="B103" s="692"/>
      <c r="C103" s="692"/>
      <c r="D103" s="692" t="s">
        <v>101</v>
      </c>
      <c r="E103" s="692" t="s">
        <v>755</v>
      </c>
      <c r="F103" s="692"/>
      <c r="G103" s="692"/>
      <c r="H103" s="692">
        <v>2015</v>
      </c>
      <c r="I103" s="644" t="s">
        <v>571</v>
      </c>
      <c r="J103" s="644" t="s">
        <v>585</v>
      </c>
      <c r="K103" s="633"/>
      <c r="L103" s="696"/>
      <c r="M103" s="697"/>
      <c r="N103" s="697"/>
      <c r="O103" s="697"/>
      <c r="P103" s="697">
        <v>18</v>
      </c>
      <c r="Q103" s="697">
        <v>15</v>
      </c>
      <c r="R103" s="697">
        <v>11</v>
      </c>
      <c r="S103" s="697">
        <v>11</v>
      </c>
      <c r="T103" s="697">
        <v>11</v>
      </c>
      <c r="U103" s="697">
        <v>11</v>
      </c>
      <c r="V103" s="697">
        <v>11</v>
      </c>
      <c r="W103" s="697">
        <v>11</v>
      </c>
      <c r="X103" s="697">
        <v>11</v>
      </c>
      <c r="Y103" s="697">
        <v>11</v>
      </c>
      <c r="Z103" s="697">
        <v>11</v>
      </c>
      <c r="AA103" s="697">
        <v>2</v>
      </c>
      <c r="AB103" s="697">
        <v>0</v>
      </c>
      <c r="AC103" s="697">
        <v>0</v>
      </c>
      <c r="AD103" s="697">
        <v>0</v>
      </c>
      <c r="AE103" s="697">
        <v>0</v>
      </c>
      <c r="AF103" s="697">
        <v>0</v>
      </c>
      <c r="AG103" s="697">
        <v>0</v>
      </c>
      <c r="AH103" s="697">
        <v>0</v>
      </c>
      <c r="AI103" s="697">
        <v>0</v>
      </c>
      <c r="AJ103" s="697">
        <v>0</v>
      </c>
      <c r="AK103" s="697">
        <v>0</v>
      </c>
      <c r="AL103" s="697">
        <v>0</v>
      </c>
      <c r="AM103" s="697">
        <v>0</v>
      </c>
      <c r="AN103" s="697">
        <v>0</v>
      </c>
      <c r="AO103" s="698">
        <v>0</v>
      </c>
      <c r="AP103" s="633"/>
      <c r="AQ103" s="696"/>
      <c r="AR103" s="697"/>
      <c r="AS103" s="697"/>
      <c r="AT103" s="697"/>
      <c r="AU103" s="697">
        <v>81790</v>
      </c>
      <c r="AV103" s="697">
        <v>69487</v>
      </c>
      <c r="AW103" s="697">
        <v>49751</v>
      </c>
      <c r="AX103" s="697">
        <v>49751</v>
      </c>
      <c r="AY103" s="697">
        <v>49751</v>
      </c>
      <c r="AZ103" s="697">
        <v>49751</v>
      </c>
      <c r="BA103" s="697">
        <v>49751</v>
      </c>
      <c r="BB103" s="697">
        <v>49751</v>
      </c>
      <c r="BC103" s="697">
        <v>49751</v>
      </c>
      <c r="BD103" s="697">
        <v>49751</v>
      </c>
      <c r="BE103" s="697">
        <v>49593</v>
      </c>
      <c r="BF103" s="697">
        <v>7199</v>
      </c>
      <c r="BG103" s="697">
        <v>0</v>
      </c>
      <c r="BH103" s="697">
        <v>0</v>
      </c>
      <c r="BI103" s="697">
        <v>0</v>
      </c>
      <c r="BJ103" s="697">
        <v>0</v>
      </c>
      <c r="BK103" s="697">
        <v>0</v>
      </c>
      <c r="BL103" s="697">
        <v>0</v>
      </c>
      <c r="BM103" s="697">
        <v>0</v>
      </c>
      <c r="BN103" s="697">
        <v>0</v>
      </c>
      <c r="BO103" s="697">
        <v>0</v>
      </c>
      <c r="BP103" s="697">
        <v>0</v>
      </c>
      <c r="BQ103" s="697">
        <v>0</v>
      </c>
      <c r="BR103" s="697">
        <v>0</v>
      </c>
      <c r="BS103" s="697">
        <v>0</v>
      </c>
      <c r="BT103" s="698">
        <v>0</v>
      </c>
      <c r="BU103" s="163"/>
    </row>
    <row r="104" spans="2:73" ht="15.75">
      <c r="B104" s="692"/>
      <c r="C104" s="692"/>
      <c r="D104" s="692" t="s">
        <v>108</v>
      </c>
      <c r="E104" s="692" t="s">
        <v>755</v>
      </c>
      <c r="F104" s="692"/>
      <c r="G104" s="692"/>
      <c r="H104" s="692">
        <v>2015</v>
      </c>
      <c r="I104" s="644" t="s">
        <v>571</v>
      </c>
      <c r="J104" s="644" t="s">
        <v>585</v>
      </c>
      <c r="K104" s="633"/>
      <c r="L104" s="696"/>
      <c r="M104" s="697"/>
      <c r="N104" s="697"/>
      <c r="O104" s="697"/>
      <c r="P104" s="697">
        <v>3</v>
      </c>
      <c r="Q104" s="697">
        <v>3</v>
      </c>
      <c r="R104" s="697">
        <v>3</v>
      </c>
      <c r="S104" s="697">
        <v>3</v>
      </c>
      <c r="T104" s="697">
        <v>3</v>
      </c>
      <c r="U104" s="697">
        <v>3</v>
      </c>
      <c r="V104" s="697">
        <v>3</v>
      </c>
      <c r="W104" s="697">
        <v>3</v>
      </c>
      <c r="X104" s="697">
        <v>2</v>
      </c>
      <c r="Y104" s="697">
        <v>2</v>
      </c>
      <c r="Z104" s="697">
        <v>2</v>
      </c>
      <c r="AA104" s="697">
        <v>2</v>
      </c>
      <c r="AB104" s="697">
        <v>2</v>
      </c>
      <c r="AC104" s="697">
        <v>2</v>
      </c>
      <c r="AD104" s="697">
        <v>0</v>
      </c>
      <c r="AE104" s="697">
        <v>0</v>
      </c>
      <c r="AF104" s="697">
        <v>0</v>
      </c>
      <c r="AG104" s="697">
        <v>0</v>
      </c>
      <c r="AH104" s="697">
        <v>0</v>
      </c>
      <c r="AI104" s="697">
        <v>0</v>
      </c>
      <c r="AJ104" s="697">
        <v>0</v>
      </c>
      <c r="AK104" s="697">
        <v>0</v>
      </c>
      <c r="AL104" s="697">
        <v>0</v>
      </c>
      <c r="AM104" s="697">
        <v>0</v>
      </c>
      <c r="AN104" s="697">
        <v>0</v>
      </c>
      <c r="AO104" s="698">
        <v>0</v>
      </c>
      <c r="AP104" s="633"/>
      <c r="AQ104" s="696"/>
      <c r="AR104" s="697"/>
      <c r="AS104" s="697"/>
      <c r="AT104" s="697"/>
      <c r="AU104" s="697">
        <v>31805</v>
      </c>
      <c r="AV104" s="697">
        <v>27670</v>
      </c>
      <c r="AW104" s="697">
        <v>26985</v>
      </c>
      <c r="AX104" s="697">
        <v>26301</v>
      </c>
      <c r="AY104" s="697">
        <v>26301</v>
      </c>
      <c r="AZ104" s="697">
        <v>26301</v>
      </c>
      <c r="BA104" s="697">
        <v>24855</v>
      </c>
      <c r="BB104" s="697">
        <v>24655</v>
      </c>
      <c r="BC104" s="697">
        <v>18981</v>
      </c>
      <c r="BD104" s="697">
        <v>18981</v>
      </c>
      <c r="BE104" s="697">
        <v>18466</v>
      </c>
      <c r="BF104" s="697">
        <v>18466</v>
      </c>
      <c r="BG104" s="697">
        <v>18146</v>
      </c>
      <c r="BH104" s="697">
        <v>18146</v>
      </c>
      <c r="BI104" s="697">
        <v>479</v>
      </c>
      <c r="BJ104" s="697">
        <v>479</v>
      </c>
      <c r="BK104" s="697">
        <v>479</v>
      </c>
      <c r="BL104" s="697">
        <v>479</v>
      </c>
      <c r="BM104" s="697">
        <v>479</v>
      </c>
      <c r="BN104" s="697">
        <v>479</v>
      </c>
      <c r="BO104" s="697">
        <v>479</v>
      </c>
      <c r="BP104" s="697">
        <v>0</v>
      </c>
      <c r="BQ104" s="697">
        <v>0</v>
      </c>
      <c r="BR104" s="697">
        <v>0</v>
      </c>
      <c r="BS104" s="697">
        <v>0</v>
      </c>
      <c r="BT104" s="698">
        <v>0</v>
      </c>
      <c r="BU104" s="163"/>
    </row>
    <row r="105" spans="2:73" ht="15.75">
      <c r="B105" s="692"/>
      <c r="C105" s="692"/>
      <c r="D105" s="692" t="s">
        <v>117</v>
      </c>
      <c r="E105" s="692" t="s">
        <v>755</v>
      </c>
      <c r="F105" s="692"/>
      <c r="G105" s="692"/>
      <c r="H105" s="692">
        <v>2015</v>
      </c>
      <c r="I105" s="644" t="s">
        <v>572</v>
      </c>
      <c r="J105" s="644" t="s">
        <v>578</v>
      </c>
      <c r="K105" s="633"/>
      <c r="L105" s="696"/>
      <c r="M105" s="697"/>
      <c r="N105" s="697"/>
      <c r="O105" s="697"/>
      <c r="P105" s="697">
        <v>97</v>
      </c>
      <c r="Q105" s="697">
        <v>97</v>
      </c>
      <c r="R105" s="697">
        <v>97</v>
      </c>
      <c r="S105" s="697">
        <v>97</v>
      </c>
      <c r="T105" s="697">
        <v>97</v>
      </c>
      <c r="U105" s="697">
        <v>97</v>
      </c>
      <c r="V105" s="697">
        <v>97</v>
      </c>
      <c r="W105" s="697">
        <v>97</v>
      </c>
      <c r="X105" s="697">
        <v>97</v>
      </c>
      <c r="Y105" s="697">
        <v>97</v>
      </c>
      <c r="Z105" s="697">
        <v>97</v>
      </c>
      <c r="AA105" s="697">
        <v>97</v>
      </c>
      <c r="AB105" s="697">
        <v>97</v>
      </c>
      <c r="AC105" s="697">
        <v>68</v>
      </c>
      <c r="AD105" s="697">
        <v>0</v>
      </c>
      <c r="AE105" s="697">
        <v>0</v>
      </c>
      <c r="AF105" s="697">
        <v>0</v>
      </c>
      <c r="AG105" s="697">
        <v>0</v>
      </c>
      <c r="AH105" s="697">
        <v>0</v>
      </c>
      <c r="AI105" s="697">
        <v>0</v>
      </c>
      <c r="AJ105" s="697">
        <v>0</v>
      </c>
      <c r="AK105" s="697">
        <v>0</v>
      </c>
      <c r="AL105" s="697">
        <v>0</v>
      </c>
      <c r="AM105" s="697">
        <v>0</v>
      </c>
      <c r="AN105" s="697">
        <v>0</v>
      </c>
      <c r="AO105" s="698">
        <v>0</v>
      </c>
      <c r="AP105" s="633"/>
      <c r="AQ105" s="696"/>
      <c r="AR105" s="697"/>
      <c r="AS105" s="697"/>
      <c r="AT105" s="697"/>
      <c r="AU105" s="697">
        <v>456953</v>
      </c>
      <c r="AV105" s="697">
        <v>456953</v>
      </c>
      <c r="AW105" s="697">
        <v>456953</v>
      </c>
      <c r="AX105" s="697">
        <v>456953</v>
      </c>
      <c r="AY105" s="697">
        <v>456953</v>
      </c>
      <c r="AZ105" s="697">
        <v>456953</v>
      </c>
      <c r="BA105" s="697">
        <v>456953</v>
      </c>
      <c r="BB105" s="697">
        <v>456953</v>
      </c>
      <c r="BC105" s="697">
        <v>456953</v>
      </c>
      <c r="BD105" s="697">
        <v>456953</v>
      </c>
      <c r="BE105" s="697">
        <v>456953</v>
      </c>
      <c r="BF105" s="697">
        <v>456953</v>
      </c>
      <c r="BG105" s="697">
        <v>456953</v>
      </c>
      <c r="BH105" s="697">
        <v>319867</v>
      </c>
      <c r="BI105" s="697">
        <v>0</v>
      </c>
      <c r="BJ105" s="697">
        <v>0</v>
      </c>
      <c r="BK105" s="697">
        <v>0</v>
      </c>
      <c r="BL105" s="697">
        <v>0</v>
      </c>
      <c r="BM105" s="697">
        <v>0</v>
      </c>
      <c r="BN105" s="697">
        <v>0</v>
      </c>
      <c r="BO105" s="697">
        <v>0</v>
      </c>
      <c r="BP105" s="697">
        <v>0</v>
      </c>
      <c r="BQ105" s="697">
        <v>0</v>
      </c>
      <c r="BR105" s="697">
        <v>0</v>
      </c>
      <c r="BS105" s="697">
        <v>0</v>
      </c>
      <c r="BT105" s="698">
        <v>0</v>
      </c>
      <c r="BU105" s="163"/>
    </row>
    <row r="106" spans="2:73" ht="15.75">
      <c r="B106" s="692"/>
      <c r="C106" s="692"/>
      <c r="D106" s="692" t="s">
        <v>118</v>
      </c>
      <c r="E106" s="692" t="s">
        <v>755</v>
      </c>
      <c r="F106" s="692"/>
      <c r="G106" s="692"/>
      <c r="H106" s="692">
        <v>2015</v>
      </c>
      <c r="I106" s="644" t="s">
        <v>572</v>
      </c>
      <c r="J106" s="644" t="s">
        <v>578</v>
      </c>
      <c r="K106" s="633"/>
      <c r="L106" s="696"/>
      <c r="M106" s="697"/>
      <c r="N106" s="697"/>
      <c r="O106" s="697"/>
      <c r="P106" s="697">
        <v>2</v>
      </c>
      <c r="Q106" s="697">
        <v>2</v>
      </c>
      <c r="R106" s="697">
        <v>2</v>
      </c>
      <c r="S106" s="697">
        <v>2</v>
      </c>
      <c r="T106" s="697">
        <v>2</v>
      </c>
      <c r="U106" s="697">
        <v>2</v>
      </c>
      <c r="V106" s="697">
        <v>2</v>
      </c>
      <c r="W106" s="697">
        <v>2</v>
      </c>
      <c r="X106" s="697">
        <v>2</v>
      </c>
      <c r="Y106" s="697">
        <v>1</v>
      </c>
      <c r="Z106" s="697">
        <v>0</v>
      </c>
      <c r="AA106" s="697">
        <v>0</v>
      </c>
      <c r="AB106" s="697">
        <v>0</v>
      </c>
      <c r="AC106" s="697">
        <v>0</v>
      </c>
      <c r="AD106" s="697">
        <v>0</v>
      </c>
      <c r="AE106" s="697">
        <v>0</v>
      </c>
      <c r="AF106" s="697">
        <v>0</v>
      </c>
      <c r="AG106" s="697">
        <v>0</v>
      </c>
      <c r="AH106" s="697">
        <v>0</v>
      </c>
      <c r="AI106" s="697">
        <v>0</v>
      </c>
      <c r="AJ106" s="697">
        <v>0</v>
      </c>
      <c r="AK106" s="697">
        <v>0</v>
      </c>
      <c r="AL106" s="697">
        <v>0</v>
      </c>
      <c r="AM106" s="697">
        <v>0</v>
      </c>
      <c r="AN106" s="697">
        <v>0</v>
      </c>
      <c r="AO106" s="698">
        <v>0</v>
      </c>
      <c r="AP106" s="633"/>
      <c r="AQ106" s="696"/>
      <c r="AR106" s="697"/>
      <c r="AS106" s="697"/>
      <c r="AT106" s="697"/>
      <c r="AU106" s="697">
        <v>21707</v>
      </c>
      <c r="AV106" s="697">
        <v>21707</v>
      </c>
      <c r="AW106" s="697">
        <v>21707</v>
      </c>
      <c r="AX106" s="697">
        <v>21707</v>
      </c>
      <c r="AY106" s="697">
        <v>21707</v>
      </c>
      <c r="AZ106" s="697">
        <v>21707</v>
      </c>
      <c r="BA106" s="697">
        <v>19919</v>
      </c>
      <c r="BB106" s="697">
        <v>19919</v>
      </c>
      <c r="BC106" s="697">
        <v>19919</v>
      </c>
      <c r="BD106" s="697">
        <v>14270</v>
      </c>
      <c r="BE106" s="697">
        <v>0</v>
      </c>
      <c r="BF106" s="697">
        <v>0</v>
      </c>
      <c r="BG106" s="697">
        <v>0</v>
      </c>
      <c r="BH106" s="697">
        <v>0</v>
      </c>
      <c r="BI106" s="697">
        <v>0</v>
      </c>
      <c r="BJ106" s="697">
        <v>0</v>
      </c>
      <c r="BK106" s="697">
        <v>0</v>
      </c>
      <c r="BL106" s="697">
        <v>0</v>
      </c>
      <c r="BM106" s="697">
        <v>0</v>
      </c>
      <c r="BN106" s="697">
        <v>0</v>
      </c>
      <c r="BO106" s="697">
        <v>0</v>
      </c>
      <c r="BP106" s="697">
        <v>0</v>
      </c>
      <c r="BQ106" s="697">
        <v>0</v>
      </c>
      <c r="BR106" s="697">
        <v>0</v>
      </c>
      <c r="BS106" s="697">
        <v>0</v>
      </c>
      <c r="BT106" s="698">
        <v>0</v>
      </c>
      <c r="BU106" s="163"/>
    </row>
    <row r="107" spans="2:73" ht="15.75">
      <c r="B107" s="692"/>
      <c r="C107" s="692"/>
      <c r="D107" s="692" t="s">
        <v>95</v>
      </c>
      <c r="E107" s="692" t="s">
        <v>755</v>
      </c>
      <c r="F107" s="692"/>
      <c r="G107" s="692"/>
      <c r="H107" s="692">
        <v>2015</v>
      </c>
      <c r="I107" s="644" t="s">
        <v>572</v>
      </c>
      <c r="J107" s="644" t="s">
        <v>578</v>
      </c>
      <c r="K107" s="633"/>
      <c r="L107" s="696"/>
      <c r="M107" s="697"/>
      <c r="N107" s="697"/>
      <c r="O107" s="697"/>
      <c r="P107" s="697">
        <v>1</v>
      </c>
      <c r="Q107" s="697">
        <v>1</v>
      </c>
      <c r="R107" s="697">
        <v>1</v>
      </c>
      <c r="S107" s="697">
        <v>1</v>
      </c>
      <c r="T107" s="697">
        <v>1</v>
      </c>
      <c r="U107" s="697">
        <v>1</v>
      </c>
      <c r="V107" s="697">
        <v>1</v>
      </c>
      <c r="W107" s="697">
        <v>1</v>
      </c>
      <c r="X107" s="697">
        <v>1</v>
      </c>
      <c r="Y107" s="697">
        <v>1</v>
      </c>
      <c r="Z107" s="697">
        <v>1</v>
      </c>
      <c r="AA107" s="697">
        <v>1</v>
      </c>
      <c r="AB107" s="697">
        <v>1</v>
      </c>
      <c r="AC107" s="697">
        <v>1</v>
      </c>
      <c r="AD107" s="697">
        <v>1</v>
      </c>
      <c r="AE107" s="697">
        <v>1</v>
      </c>
      <c r="AF107" s="697">
        <v>1</v>
      </c>
      <c r="AG107" s="697">
        <v>1</v>
      </c>
      <c r="AH107" s="697">
        <v>1</v>
      </c>
      <c r="AI107" s="697">
        <v>1</v>
      </c>
      <c r="AJ107" s="697">
        <v>0</v>
      </c>
      <c r="AK107" s="697">
        <v>0</v>
      </c>
      <c r="AL107" s="697">
        <v>0</v>
      </c>
      <c r="AM107" s="697">
        <v>0</v>
      </c>
      <c r="AN107" s="697">
        <v>0</v>
      </c>
      <c r="AO107" s="698">
        <v>0</v>
      </c>
      <c r="AP107" s="633"/>
      <c r="AQ107" s="699"/>
      <c r="AR107" s="700"/>
      <c r="AS107" s="700"/>
      <c r="AT107" s="700"/>
      <c r="AU107" s="700">
        <v>18933</v>
      </c>
      <c r="AV107" s="700">
        <v>18660</v>
      </c>
      <c r="AW107" s="700">
        <v>18660</v>
      </c>
      <c r="AX107" s="700">
        <v>18660</v>
      </c>
      <c r="AY107" s="700">
        <v>18660</v>
      </c>
      <c r="AZ107" s="700">
        <v>18660</v>
      </c>
      <c r="BA107" s="700">
        <v>18660</v>
      </c>
      <c r="BB107" s="700">
        <v>18653</v>
      </c>
      <c r="BC107" s="700">
        <v>18653</v>
      </c>
      <c r="BD107" s="700">
        <v>18653</v>
      </c>
      <c r="BE107" s="700">
        <v>18189</v>
      </c>
      <c r="BF107" s="700">
        <v>18169</v>
      </c>
      <c r="BG107" s="700">
        <v>18169</v>
      </c>
      <c r="BH107" s="700">
        <v>18127</v>
      </c>
      <c r="BI107" s="700">
        <v>18127</v>
      </c>
      <c r="BJ107" s="700">
        <v>18094</v>
      </c>
      <c r="BK107" s="700">
        <v>9377</v>
      </c>
      <c r="BL107" s="700">
        <v>9377</v>
      </c>
      <c r="BM107" s="700">
        <v>9377</v>
      </c>
      <c r="BN107" s="700">
        <v>9377</v>
      </c>
      <c r="BO107" s="700">
        <v>0</v>
      </c>
      <c r="BP107" s="700">
        <v>0</v>
      </c>
      <c r="BQ107" s="700">
        <v>0</v>
      </c>
      <c r="BR107" s="700">
        <v>0</v>
      </c>
      <c r="BS107" s="700">
        <v>0</v>
      </c>
      <c r="BT107" s="701">
        <v>0</v>
      </c>
      <c r="BU107" s="163"/>
    </row>
    <row r="108" spans="2:73" ht="15.75">
      <c r="B108" s="692"/>
      <c r="C108" s="692"/>
      <c r="D108" s="692" t="s">
        <v>96</v>
      </c>
      <c r="E108" s="692" t="s">
        <v>755</v>
      </c>
      <c r="F108" s="692"/>
      <c r="G108" s="692"/>
      <c r="H108" s="692">
        <v>2015</v>
      </c>
      <c r="I108" s="644" t="s">
        <v>572</v>
      </c>
      <c r="J108" s="644" t="s">
        <v>578</v>
      </c>
      <c r="K108" s="633"/>
      <c r="L108" s="696"/>
      <c r="M108" s="697"/>
      <c r="N108" s="697"/>
      <c r="O108" s="697"/>
      <c r="P108" s="697">
        <v>0</v>
      </c>
      <c r="Q108" s="697">
        <v>0</v>
      </c>
      <c r="R108" s="697">
        <v>0</v>
      </c>
      <c r="S108" s="697">
        <v>0</v>
      </c>
      <c r="T108" s="697">
        <v>0</v>
      </c>
      <c r="U108" s="697">
        <v>0</v>
      </c>
      <c r="V108" s="697">
        <v>0</v>
      </c>
      <c r="W108" s="697">
        <v>0</v>
      </c>
      <c r="X108" s="697">
        <v>0</v>
      </c>
      <c r="Y108" s="697">
        <v>0</v>
      </c>
      <c r="Z108" s="697">
        <v>0</v>
      </c>
      <c r="AA108" s="697">
        <v>0</v>
      </c>
      <c r="AB108" s="697">
        <v>0</v>
      </c>
      <c r="AC108" s="697">
        <v>0</v>
      </c>
      <c r="AD108" s="697">
        <v>0</v>
      </c>
      <c r="AE108" s="697">
        <v>0</v>
      </c>
      <c r="AF108" s="697">
        <v>0</v>
      </c>
      <c r="AG108" s="697">
        <v>0</v>
      </c>
      <c r="AH108" s="697">
        <v>0</v>
      </c>
      <c r="AI108" s="697">
        <v>0</v>
      </c>
      <c r="AJ108" s="697">
        <v>0</v>
      </c>
      <c r="AK108" s="697">
        <v>0</v>
      </c>
      <c r="AL108" s="697">
        <v>0</v>
      </c>
      <c r="AM108" s="697">
        <v>0</v>
      </c>
      <c r="AN108" s="697">
        <v>0</v>
      </c>
      <c r="AO108" s="698">
        <v>0</v>
      </c>
      <c r="AP108" s="633"/>
      <c r="AQ108" s="693"/>
      <c r="AR108" s="694"/>
      <c r="AS108" s="694"/>
      <c r="AT108" s="694"/>
      <c r="AU108" s="694">
        <v>2166</v>
      </c>
      <c r="AV108" s="694">
        <v>2141</v>
      </c>
      <c r="AW108" s="694">
        <v>2141</v>
      </c>
      <c r="AX108" s="694">
        <v>2141</v>
      </c>
      <c r="AY108" s="694">
        <v>2141</v>
      </c>
      <c r="AZ108" s="694">
        <v>2141</v>
      </c>
      <c r="BA108" s="694">
        <v>2141</v>
      </c>
      <c r="BB108" s="694">
        <v>2135</v>
      </c>
      <c r="BC108" s="694">
        <v>2135</v>
      </c>
      <c r="BD108" s="694">
        <v>2135</v>
      </c>
      <c r="BE108" s="694">
        <v>1811</v>
      </c>
      <c r="BF108" s="694">
        <v>1796</v>
      </c>
      <c r="BG108" s="694">
        <v>1796</v>
      </c>
      <c r="BH108" s="694">
        <v>1741</v>
      </c>
      <c r="BI108" s="694">
        <v>1741</v>
      </c>
      <c r="BJ108" s="694">
        <v>1735</v>
      </c>
      <c r="BK108" s="694">
        <v>725</v>
      </c>
      <c r="BL108" s="694">
        <v>725</v>
      </c>
      <c r="BM108" s="694">
        <v>725</v>
      </c>
      <c r="BN108" s="694">
        <v>725</v>
      </c>
      <c r="BO108" s="694">
        <v>0</v>
      </c>
      <c r="BP108" s="694">
        <v>0</v>
      </c>
      <c r="BQ108" s="694">
        <v>0</v>
      </c>
      <c r="BR108" s="694">
        <v>0</v>
      </c>
      <c r="BS108" s="694">
        <v>0</v>
      </c>
      <c r="BT108" s="695">
        <v>0</v>
      </c>
      <c r="BU108" s="163"/>
    </row>
    <row r="109" spans="2:73" ht="15.75">
      <c r="B109" s="692"/>
      <c r="C109" s="692"/>
      <c r="D109" s="692" t="s">
        <v>672</v>
      </c>
      <c r="E109" s="692" t="s">
        <v>755</v>
      </c>
      <c r="F109" s="692"/>
      <c r="G109" s="692"/>
      <c r="H109" s="692">
        <v>2015</v>
      </c>
      <c r="I109" s="644" t="s">
        <v>572</v>
      </c>
      <c r="J109" s="644" t="s">
        <v>578</v>
      </c>
      <c r="K109" s="633"/>
      <c r="L109" s="696"/>
      <c r="M109" s="697"/>
      <c r="N109" s="697"/>
      <c r="O109" s="697"/>
      <c r="P109" s="697">
        <v>1</v>
      </c>
      <c r="Q109" s="697">
        <v>1</v>
      </c>
      <c r="R109" s="697">
        <v>1</v>
      </c>
      <c r="S109" s="697">
        <v>1</v>
      </c>
      <c r="T109" s="697">
        <v>1</v>
      </c>
      <c r="U109" s="697">
        <v>1</v>
      </c>
      <c r="V109" s="697">
        <v>1</v>
      </c>
      <c r="W109" s="697">
        <v>1</v>
      </c>
      <c r="X109" s="697">
        <v>1</v>
      </c>
      <c r="Y109" s="697">
        <v>1</v>
      </c>
      <c r="Z109" s="697">
        <v>1</v>
      </c>
      <c r="AA109" s="697">
        <v>1</v>
      </c>
      <c r="AB109" s="697">
        <v>1</v>
      </c>
      <c r="AC109" s="697">
        <v>1</v>
      </c>
      <c r="AD109" s="697">
        <v>1</v>
      </c>
      <c r="AE109" s="697">
        <v>1</v>
      </c>
      <c r="AF109" s="697">
        <v>1</v>
      </c>
      <c r="AG109" s="697">
        <v>1</v>
      </c>
      <c r="AH109" s="697">
        <v>1</v>
      </c>
      <c r="AI109" s="697">
        <v>0</v>
      </c>
      <c r="AJ109" s="697">
        <v>0</v>
      </c>
      <c r="AK109" s="697">
        <v>0</v>
      </c>
      <c r="AL109" s="697">
        <v>0</v>
      </c>
      <c r="AM109" s="697">
        <v>0</v>
      </c>
      <c r="AN109" s="697">
        <v>0</v>
      </c>
      <c r="AO109" s="698">
        <v>0</v>
      </c>
      <c r="AP109" s="633"/>
      <c r="AQ109" s="696"/>
      <c r="AR109" s="697"/>
      <c r="AS109" s="697"/>
      <c r="AT109" s="697"/>
      <c r="AU109" s="697">
        <v>2748</v>
      </c>
      <c r="AV109" s="697">
        <v>2748</v>
      </c>
      <c r="AW109" s="697">
        <v>2748</v>
      </c>
      <c r="AX109" s="697">
        <v>2748</v>
      </c>
      <c r="AY109" s="697">
        <v>2748</v>
      </c>
      <c r="AZ109" s="697">
        <v>2748</v>
      </c>
      <c r="BA109" s="697">
        <v>2748</v>
      </c>
      <c r="BB109" s="697">
        <v>2748</v>
      </c>
      <c r="BC109" s="697">
        <v>2748</v>
      </c>
      <c r="BD109" s="697">
        <v>2748</v>
      </c>
      <c r="BE109" s="697">
        <v>2748</v>
      </c>
      <c r="BF109" s="697">
        <v>2748</v>
      </c>
      <c r="BG109" s="697">
        <v>2748</v>
      </c>
      <c r="BH109" s="697">
        <v>2748</v>
      </c>
      <c r="BI109" s="697">
        <v>2748</v>
      </c>
      <c r="BJ109" s="697">
        <v>2748</v>
      </c>
      <c r="BK109" s="697">
        <v>2748</v>
      </c>
      <c r="BL109" s="697">
        <v>2748</v>
      </c>
      <c r="BM109" s="697">
        <v>2579</v>
      </c>
      <c r="BN109" s="697">
        <v>0</v>
      </c>
      <c r="BO109" s="697">
        <v>0</v>
      </c>
      <c r="BP109" s="697">
        <v>0</v>
      </c>
      <c r="BQ109" s="697">
        <v>0</v>
      </c>
      <c r="BR109" s="697">
        <v>0</v>
      </c>
      <c r="BS109" s="697">
        <v>0</v>
      </c>
      <c r="BT109" s="698">
        <v>0</v>
      </c>
      <c r="BU109" s="163"/>
    </row>
    <row r="110" spans="2:73" ht="15.75">
      <c r="B110" s="692"/>
      <c r="C110" s="692"/>
      <c r="D110" s="692" t="s">
        <v>98</v>
      </c>
      <c r="E110" s="692" t="s">
        <v>755</v>
      </c>
      <c r="F110" s="692"/>
      <c r="G110" s="692"/>
      <c r="H110" s="692">
        <v>2015</v>
      </c>
      <c r="I110" s="644" t="s">
        <v>572</v>
      </c>
      <c r="J110" s="644" t="s">
        <v>578</v>
      </c>
      <c r="K110" s="633"/>
      <c r="L110" s="696"/>
      <c r="M110" s="697"/>
      <c r="N110" s="697"/>
      <c r="O110" s="697"/>
      <c r="P110" s="697">
        <v>0</v>
      </c>
      <c r="Q110" s="697">
        <v>0</v>
      </c>
      <c r="R110" s="697">
        <v>0</v>
      </c>
      <c r="S110" s="697">
        <v>0</v>
      </c>
      <c r="T110" s="697">
        <v>0</v>
      </c>
      <c r="U110" s="697">
        <v>0</v>
      </c>
      <c r="V110" s="697">
        <v>0</v>
      </c>
      <c r="W110" s="697">
        <v>0</v>
      </c>
      <c r="X110" s="697">
        <v>0</v>
      </c>
      <c r="Y110" s="697">
        <v>0</v>
      </c>
      <c r="Z110" s="697">
        <v>0</v>
      </c>
      <c r="AA110" s="697">
        <v>0</v>
      </c>
      <c r="AB110" s="697">
        <v>0</v>
      </c>
      <c r="AC110" s="697">
        <v>0</v>
      </c>
      <c r="AD110" s="697">
        <v>0</v>
      </c>
      <c r="AE110" s="697">
        <v>0</v>
      </c>
      <c r="AF110" s="697">
        <v>0</v>
      </c>
      <c r="AG110" s="697">
        <v>0</v>
      </c>
      <c r="AH110" s="697">
        <v>0</v>
      </c>
      <c r="AI110" s="697">
        <v>0</v>
      </c>
      <c r="AJ110" s="697">
        <v>0</v>
      </c>
      <c r="AK110" s="697">
        <v>0</v>
      </c>
      <c r="AL110" s="697">
        <v>0</v>
      </c>
      <c r="AM110" s="697">
        <v>0</v>
      </c>
      <c r="AN110" s="697">
        <v>0</v>
      </c>
      <c r="AO110" s="698">
        <v>0</v>
      </c>
      <c r="AP110" s="633"/>
      <c r="AQ110" s="696"/>
      <c r="AR110" s="697"/>
      <c r="AS110" s="697"/>
      <c r="AT110" s="697"/>
      <c r="AU110" s="697">
        <v>3366</v>
      </c>
      <c r="AV110" s="697">
        <v>3366</v>
      </c>
      <c r="AW110" s="697">
        <v>3366</v>
      </c>
      <c r="AX110" s="697">
        <v>3366</v>
      </c>
      <c r="AY110" s="697">
        <v>3366</v>
      </c>
      <c r="AZ110" s="697">
        <v>3366</v>
      </c>
      <c r="BA110" s="697">
        <v>3366</v>
      </c>
      <c r="BB110" s="697">
        <v>3366</v>
      </c>
      <c r="BC110" s="697">
        <v>3366</v>
      </c>
      <c r="BD110" s="697">
        <v>3366</v>
      </c>
      <c r="BE110" s="697">
        <v>3366</v>
      </c>
      <c r="BF110" s="697">
        <v>3366</v>
      </c>
      <c r="BG110" s="697">
        <v>3366</v>
      </c>
      <c r="BH110" s="697">
        <v>3366</v>
      </c>
      <c r="BI110" s="697">
        <v>3366</v>
      </c>
      <c r="BJ110" s="697">
        <v>3366</v>
      </c>
      <c r="BK110" s="697">
        <v>3366</v>
      </c>
      <c r="BL110" s="697">
        <v>3366</v>
      </c>
      <c r="BM110" s="697">
        <v>3366</v>
      </c>
      <c r="BN110" s="697">
        <v>3366</v>
      </c>
      <c r="BO110" s="697">
        <v>3366</v>
      </c>
      <c r="BP110" s="697">
        <v>3366</v>
      </c>
      <c r="BQ110" s="697">
        <v>3366</v>
      </c>
      <c r="BR110" s="697">
        <v>0</v>
      </c>
      <c r="BS110" s="697">
        <v>0</v>
      </c>
      <c r="BT110" s="698">
        <v>0</v>
      </c>
      <c r="BU110" s="163"/>
    </row>
    <row r="111" spans="2:73" ht="15.75">
      <c r="B111" s="692"/>
      <c r="C111" s="692"/>
      <c r="D111" s="692" t="s">
        <v>99</v>
      </c>
      <c r="E111" s="692" t="s">
        <v>755</v>
      </c>
      <c r="F111" s="692"/>
      <c r="G111" s="692"/>
      <c r="H111" s="692">
        <v>2015</v>
      </c>
      <c r="I111" s="644" t="s">
        <v>572</v>
      </c>
      <c r="J111" s="644" t="s">
        <v>578</v>
      </c>
      <c r="K111" s="633"/>
      <c r="L111" s="696"/>
      <c r="M111" s="697"/>
      <c r="N111" s="697"/>
      <c r="O111" s="697"/>
      <c r="P111" s="697">
        <v>1</v>
      </c>
      <c r="Q111" s="697">
        <v>1</v>
      </c>
      <c r="R111" s="697">
        <v>1</v>
      </c>
      <c r="S111" s="697">
        <v>1</v>
      </c>
      <c r="T111" s="697">
        <v>16</v>
      </c>
      <c r="U111" s="697">
        <v>16</v>
      </c>
      <c r="V111" s="697">
        <v>16</v>
      </c>
      <c r="W111" s="697">
        <v>16</v>
      </c>
      <c r="X111" s="697">
        <v>16</v>
      </c>
      <c r="Y111" s="697">
        <v>16</v>
      </c>
      <c r="Z111" s="697">
        <v>16</v>
      </c>
      <c r="AA111" s="697">
        <v>16</v>
      </c>
      <c r="AB111" s="697">
        <v>16</v>
      </c>
      <c r="AC111" s="697">
        <v>11</v>
      </c>
      <c r="AD111" s="697">
        <v>0</v>
      </c>
      <c r="AE111" s="697">
        <v>0</v>
      </c>
      <c r="AF111" s="697">
        <v>0</v>
      </c>
      <c r="AG111" s="697">
        <v>0</v>
      </c>
      <c r="AH111" s="697">
        <v>0</v>
      </c>
      <c r="AI111" s="697">
        <v>0</v>
      </c>
      <c r="AJ111" s="697">
        <v>0</v>
      </c>
      <c r="AK111" s="697">
        <v>0</v>
      </c>
      <c r="AL111" s="697">
        <v>0</v>
      </c>
      <c r="AM111" s="697">
        <v>0</v>
      </c>
      <c r="AN111" s="697">
        <v>0</v>
      </c>
      <c r="AO111" s="698">
        <v>0</v>
      </c>
      <c r="AP111" s="633"/>
      <c r="AQ111" s="696"/>
      <c r="AR111" s="697"/>
      <c r="AS111" s="697"/>
      <c r="AT111" s="697"/>
      <c r="AU111" s="697">
        <v>4802</v>
      </c>
      <c r="AV111" s="697">
        <v>4802</v>
      </c>
      <c r="AW111" s="697">
        <v>4802</v>
      </c>
      <c r="AX111" s="697">
        <v>4802</v>
      </c>
      <c r="AY111" s="697">
        <v>76159</v>
      </c>
      <c r="AZ111" s="697">
        <v>76159</v>
      </c>
      <c r="BA111" s="697">
        <v>76159</v>
      </c>
      <c r="BB111" s="697">
        <v>76159</v>
      </c>
      <c r="BC111" s="697">
        <v>76159</v>
      </c>
      <c r="BD111" s="697">
        <v>76159</v>
      </c>
      <c r="BE111" s="697">
        <v>76159</v>
      </c>
      <c r="BF111" s="697">
        <v>76159</v>
      </c>
      <c r="BG111" s="697">
        <v>76159</v>
      </c>
      <c r="BH111" s="697">
        <v>53311</v>
      </c>
      <c r="BI111" s="697">
        <v>0</v>
      </c>
      <c r="BJ111" s="697">
        <v>0</v>
      </c>
      <c r="BK111" s="697">
        <v>0</v>
      </c>
      <c r="BL111" s="697">
        <v>0</v>
      </c>
      <c r="BM111" s="697">
        <v>0</v>
      </c>
      <c r="BN111" s="697">
        <v>0</v>
      </c>
      <c r="BO111" s="697">
        <v>0</v>
      </c>
      <c r="BP111" s="697">
        <v>0</v>
      </c>
      <c r="BQ111" s="697">
        <v>0</v>
      </c>
      <c r="BR111" s="697">
        <v>0</v>
      </c>
      <c r="BS111" s="697">
        <v>0</v>
      </c>
      <c r="BT111" s="698">
        <v>0</v>
      </c>
      <c r="BU111" s="163"/>
    </row>
    <row r="112" spans="2:73">
      <c r="B112" s="692"/>
      <c r="C112" s="692"/>
      <c r="D112" s="692" t="s">
        <v>100</v>
      </c>
      <c r="E112" s="692" t="s">
        <v>755</v>
      </c>
      <c r="F112" s="692"/>
      <c r="G112" s="692"/>
      <c r="H112" s="692">
        <v>2015</v>
      </c>
      <c r="I112" s="644" t="s">
        <v>572</v>
      </c>
      <c r="J112" s="644" t="s">
        <v>578</v>
      </c>
      <c r="K112" s="633"/>
      <c r="L112" s="696"/>
      <c r="M112" s="697"/>
      <c r="N112" s="697"/>
      <c r="O112" s="697"/>
      <c r="P112" s="697">
        <v>1</v>
      </c>
      <c r="Q112" s="697">
        <v>1</v>
      </c>
      <c r="R112" s="697">
        <v>1</v>
      </c>
      <c r="S112" s="697">
        <v>1</v>
      </c>
      <c r="T112" s="697">
        <v>1</v>
      </c>
      <c r="U112" s="697">
        <v>1</v>
      </c>
      <c r="V112" s="697">
        <v>1</v>
      </c>
      <c r="W112" s="697">
        <v>1</v>
      </c>
      <c r="X112" s="697">
        <v>1</v>
      </c>
      <c r="Y112" s="697">
        <v>1</v>
      </c>
      <c r="Z112" s="697">
        <v>1</v>
      </c>
      <c r="AA112" s="697">
        <v>1</v>
      </c>
      <c r="AB112" s="697">
        <v>1</v>
      </c>
      <c r="AC112" s="697">
        <v>1</v>
      </c>
      <c r="AD112" s="697">
        <v>1</v>
      </c>
      <c r="AE112" s="697">
        <v>1</v>
      </c>
      <c r="AF112" s="697">
        <v>1</v>
      </c>
      <c r="AG112" s="697">
        <v>1</v>
      </c>
      <c r="AH112" s="697">
        <v>1</v>
      </c>
      <c r="AI112" s="697">
        <v>1</v>
      </c>
      <c r="AJ112" s="697">
        <v>0</v>
      </c>
      <c r="AK112" s="697">
        <v>0</v>
      </c>
      <c r="AL112" s="697">
        <v>0</v>
      </c>
      <c r="AM112" s="697">
        <v>0</v>
      </c>
      <c r="AN112" s="697">
        <v>0</v>
      </c>
      <c r="AO112" s="698">
        <v>0</v>
      </c>
      <c r="AP112" s="633"/>
      <c r="AQ112" s="696"/>
      <c r="AR112" s="697"/>
      <c r="AS112" s="697"/>
      <c r="AT112" s="697"/>
      <c r="AU112" s="697">
        <v>815</v>
      </c>
      <c r="AV112" s="697">
        <v>815</v>
      </c>
      <c r="AW112" s="697">
        <v>815</v>
      </c>
      <c r="AX112" s="697">
        <v>815</v>
      </c>
      <c r="AY112" s="697">
        <v>815</v>
      </c>
      <c r="AZ112" s="697">
        <v>815</v>
      </c>
      <c r="BA112" s="697">
        <v>815</v>
      </c>
      <c r="BB112" s="697">
        <v>815</v>
      </c>
      <c r="BC112" s="697">
        <v>815</v>
      </c>
      <c r="BD112" s="697">
        <v>815</v>
      </c>
      <c r="BE112" s="697">
        <v>815</v>
      </c>
      <c r="BF112" s="697">
        <v>815</v>
      </c>
      <c r="BG112" s="697">
        <v>815</v>
      </c>
      <c r="BH112" s="697">
        <v>815</v>
      </c>
      <c r="BI112" s="697">
        <v>815</v>
      </c>
      <c r="BJ112" s="697">
        <v>815</v>
      </c>
      <c r="BK112" s="697">
        <v>815</v>
      </c>
      <c r="BL112" s="697">
        <v>815</v>
      </c>
      <c r="BM112" s="697">
        <v>815</v>
      </c>
      <c r="BN112" s="697">
        <v>815</v>
      </c>
      <c r="BO112" s="697">
        <v>0</v>
      </c>
      <c r="BP112" s="697">
        <v>0</v>
      </c>
      <c r="BQ112" s="697">
        <v>0</v>
      </c>
      <c r="BR112" s="697">
        <v>0</v>
      </c>
      <c r="BS112" s="697">
        <v>0</v>
      </c>
      <c r="BT112" s="698">
        <v>0</v>
      </c>
    </row>
    <row r="113" spans="2:73">
      <c r="B113" s="692"/>
      <c r="C113" s="692"/>
      <c r="D113" s="692" t="s">
        <v>108</v>
      </c>
      <c r="E113" s="692" t="s">
        <v>755</v>
      </c>
      <c r="F113" s="692"/>
      <c r="G113" s="692"/>
      <c r="H113" s="692">
        <v>2015</v>
      </c>
      <c r="I113" s="644" t="s">
        <v>572</v>
      </c>
      <c r="J113" s="644" t="s">
        <v>578</v>
      </c>
      <c r="K113" s="633"/>
      <c r="L113" s="696"/>
      <c r="M113" s="697"/>
      <c r="N113" s="697"/>
      <c r="O113" s="697"/>
      <c r="P113" s="697">
        <v>0</v>
      </c>
      <c r="Q113" s="697">
        <v>0</v>
      </c>
      <c r="R113" s="697">
        <v>0</v>
      </c>
      <c r="S113" s="697">
        <v>0</v>
      </c>
      <c r="T113" s="697">
        <v>0</v>
      </c>
      <c r="U113" s="697">
        <v>0</v>
      </c>
      <c r="V113" s="697">
        <v>0</v>
      </c>
      <c r="W113" s="697">
        <v>0</v>
      </c>
      <c r="X113" s="697">
        <v>0</v>
      </c>
      <c r="Y113" s="697">
        <v>0</v>
      </c>
      <c r="Z113" s="697">
        <v>0</v>
      </c>
      <c r="AA113" s="697">
        <v>0</v>
      </c>
      <c r="AB113" s="697">
        <v>0</v>
      </c>
      <c r="AC113" s="697">
        <v>0</v>
      </c>
      <c r="AD113" s="697">
        <v>0</v>
      </c>
      <c r="AE113" s="697">
        <v>0</v>
      </c>
      <c r="AF113" s="697">
        <v>0</v>
      </c>
      <c r="AG113" s="697">
        <v>0</v>
      </c>
      <c r="AH113" s="697">
        <v>0</v>
      </c>
      <c r="AI113" s="697">
        <v>0</v>
      </c>
      <c r="AJ113" s="697">
        <v>0</v>
      </c>
      <c r="AK113" s="697">
        <v>0</v>
      </c>
      <c r="AL113" s="697">
        <v>0</v>
      </c>
      <c r="AM113" s="697">
        <v>0</v>
      </c>
      <c r="AN113" s="697">
        <v>0</v>
      </c>
      <c r="AO113" s="698">
        <v>0</v>
      </c>
      <c r="AP113" s="633"/>
      <c r="AQ113" s="696"/>
      <c r="AR113" s="697"/>
      <c r="AS113" s="697"/>
      <c r="AT113" s="697"/>
      <c r="AU113" s="697">
        <v>1557</v>
      </c>
      <c r="AV113" s="697">
        <v>1360</v>
      </c>
      <c r="AW113" s="697">
        <v>1320</v>
      </c>
      <c r="AX113" s="697">
        <v>1279</v>
      </c>
      <c r="AY113" s="697">
        <v>1279</v>
      </c>
      <c r="AZ113" s="697">
        <v>1279</v>
      </c>
      <c r="BA113" s="697">
        <v>1279</v>
      </c>
      <c r="BB113" s="697">
        <v>1279</v>
      </c>
      <c r="BC113" s="697">
        <v>994</v>
      </c>
      <c r="BD113" s="697">
        <v>994</v>
      </c>
      <c r="BE113" s="697">
        <v>942</v>
      </c>
      <c r="BF113" s="697">
        <v>942</v>
      </c>
      <c r="BG113" s="697">
        <v>942</v>
      </c>
      <c r="BH113" s="697">
        <v>942</v>
      </c>
      <c r="BI113" s="697">
        <v>0</v>
      </c>
      <c r="BJ113" s="697">
        <v>0</v>
      </c>
      <c r="BK113" s="697">
        <v>0</v>
      </c>
      <c r="BL113" s="697">
        <v>0</v>
      </c>
      <c r="BM113" s="697">
        <v>0</v>
      </c>
      <c r="BN113" s="697">
        <v>0</v>
      </c>
      <c r="BO113" s="697">
        <v>0</v>
      </c>
      <c r="BP113" s="697">
        <v>0</v>
      </c>
      <c r="BQ113" s="697">
        <v>0</v>
      </c>
      <c r="BR113" s="697">
        <v>0</v>
      </c>
      <c r="BS113" s="697">
        <v>0</v>
      </c>
      <c r="BT113" s="698">
        <v>0</v>
      </c>
    </row>
    <row r="114" spans="2:73">
      <c r="B114" s="692"/>
      <c r="C114" s="692"/>
      <c r="D114" s="692" t="s">
        <v>118</v>
      </c>
      <c r="E114" s="692" t="s">
        <v>755</v>
      </c>
      <c r="F114" s="692"/>
      <c r="G114" s="692"/>
      <c r="H114" s="692">
        <v>2015</v>
      </c>
      <c r="I114" s="644" t="s">
        <v>573</v>
      </c>
      <c r="J114" s="644" t="s">
        <v>578</v>
      </c>
      <c r="K114" s="633"/>
      <c r="L114" s="696"/>
      <c r="M114" s="697"/>
      <c r="N114" s="697"/>
      <c r="O114" s="697"/>
      <c r="P114" s="697">
        <v>0</v>
      </c>
      <c r="Q114" s="697">
        <v>0</v>
      </c>
      <c r="R114" s="697">
        <v>0</v>
      </c>
      <c r="S114" s="697">
        <v>0</v>
      </c>
      <c r="T114" s="697">
        <v>0</v>
      </c>
      <c r="U114" s="697">
        <v>0</v>
      </c>
      <c r="V114" s="697">
        <v>0</v>
      </c>
      <c r="W114" s="697">
        <v>0</v>
      </c>
      <c r="X114" s="697">
        <v>0</v>
      </c>
      <c r="Y114" s="697">
        <v>0</v>
      </c>
      <c r="Z114" s="697">
        <v>0</v>
      </c>
      <c r="AA114" s="697">
        <v>0</v>
      </c>
      <c r="AB114" s="697">
        <v>0</v>
      </c>
      <c r="AC114" s="697">
        <v>0</v>
      </c>
      <c r="AD114" s="697">
        <v>0</v>
      </c>
      <c r="AE114" s="697">
        <v>0</v>
      </c>
      <c r="AF114" s="697">
        <v>0</v>
      </c>
      <c r="AG114" s="697">
        <v>0</v>
      </c>
      <c r="AH114" s="697">
        <v>0</v>
      </c>
      <c r="AI114" s="697">
        <v>0</v>
      </c>
      <c r="AJ114" s="697">
        <v>0</v>
      </c>
      <c r="AK114" s="697">
        <v>0</v>
      </c>
      <c r="AL114" s="697">
        <v>0</v>
      </c>
      <c r="AM114" s="697">
        <v>0</v>
      </c>
      <c r="AN114" s="697">
        <v>0</v>
      </c>
      <c r="AO114" s="698">
        <v>0</v>
      </c>
      <c r="AP114" s="633"/>
      <c r="AQ114" s="696"/>
      <c r="AR114" s="697"/>
      <c r="AS114" s="697"/>
      <c r="AT114" s="697"/>
      <c r="AU114" s="697">
        <v>0</v>
      </c>
      <c r="AV114" s="697">
        <v>0</v>
      </c>
      <c r="AW114" s="697">
        <v>0</v>
      </c>
      <c r="AX114" s="697">
        <v>0</v>
      </c>
      <c r="AY114" s="697">
        <v>0</v>
      </c>
      <c r="AZ114" s="697">
        <v>0</v>
      </c>
      <c r="BA114" s="697">
        <v>1789</v>
      </c>
      <c r="BB114" s="697">
        <v>1789</v>
      </c>
      <c r="BC114" s="697">
        <v>1789</v>
      </c>
      <c r="BD114" s="697">
        <v>1261</v>
      </c>
      <c r="BE114" s="697">
        <v>0</v>
      </c>
      <c r="BF114" s="697">
        <v>0</v>
      </c>
      <c r="BG114" s="697">
        <v>0</v>
      </c>
      <c r="BH114" s="697">
        <v>0</v>
      </c>
      <c r="BI114" s="697">
        <v>0</v>
      </c>
      <c r="BJ114" s="697">
        <v>0</v>
      </c>
      <c r="BK114" s="697">
        <v>0</v>
      </c>
      <c r="BL114" s="697">
        <v>0</v>
      </c>
      <c r="BM114" s="697">
        <v>0</v>
      </c>
      <c r="BN114" s="697">
        <v>0</v>
      </c>
      <c r="BO114" s="697">
        <v>0</v>
      </c>
      <c r="BP114" s="697">
        <v>0</v>
      </c>
      <c r="BQ114" s="697">
        <v>0</v>
      </c>
      <c r="BR114" s="697">
        <v>0</v>
      </c>
      <c r="BS114" s="697">
        <v>0</v>
      </c>
      <c r="BT114" s="698">
        <v>0</v>
      </c>
    </row>
    <row r="115" spans="2:73" ht="15.75">
      <c r="B115" s="692"/>
      <c r="C115" s="692"/>
      <c r="D115" s="692" t="s">
        <v>100</v>
      </c>
      <c r="E115" s="692" t="s">
        <v>755</v>
      </c>
      <c r="F115" s="692"/>
      <c r="G115" s="692"/>
      <c r="H115" s="692">
        <v>2015</v>
      </c>
      <c r="I115" s="644" t="s">
        <v>573</v>
      </c>
      <c r="J115" s="644" t="s">
        <v>578</v>
      </c>
      <c r="K115" s="633"/>
      <c r="L115" s="696"/>
      <c r="M115" s="697"/>
      <c r="N115" s="697"/>
      <c r="O115" s="697"/>
      <c r="P115" s="697">
        <v>-7</v>
      </c>
      <c r="Q115" s="697">
        <v>-7</v>
      </c>
      <c r="R115" s="697">
        <v>-3</v>
      </c>
      <c r="S115" s="697">
        <v>-3</v>
      </c>
      <c r="T115" s="697">
        <v>-3</v>
      </c>
      <c r="U115" s="697">
        <v>-3</v>
      </c>
      <c r="V115" s="697">
        <v>-2</v>
      </c>
      <c r="W115" s="697">
        <v>-2</v>
      </c>
      <c r="X115" s="697">
        <v>-2</v>
      </c>
      <c r="Y115" s="697">
        <v>-2</v>
      </c>
      <c r="Z115" s="697">
        <v>-3</v>
      </c>
      <c r="AA115" s="697">
        <v>-3</v>
      </c>
      <c r="AB115" s="697">
        <v>-1</v>
      </c>
      <c r="AC115" s="697">
        <v>-1</v>
      </c>
      <c r="AD115" s="697">
        <v>-1</v>
      </c>
      <c r="AE115" s="697">
        <v>-1</v>
      </c>
      <c r="AF115" s="697">
        <v>-1</v>
      </c>
      <c r="AG115" s="697">
        <v>-1</v>
      </c>
      <c r="AH115" s="697">
        <v>-1</v>
      </c>
      <c r="AI115" s="697">
        <v>-1</v>
      </c>
      <c r="AJ115" s="697">
        <v>0</v>
      </c>
      <c r="AK115" s="697">
        <v>0</v>
      </c>
      <c r="AL115" s="697">
        <v>0</v>
      </c>
      <c r="AM115" s="697">
        <v>0</v>
      </c>
      <c r="AN115" s="697">
        <v>0</v>
      </c>
      <c r="AO115" s="698">
        <v>0</v>
      </c>
      <c r="AP115" s="633"/>
      <c r="AQ115" s="696"/>
      <c r="AR115" s="697"/>
      <c r="AS115" s="697"/>
      <c r="AT115" s="697"/>
      <c r="AU115" s="697">
        <v>-26886</v>
      </c>
      <c r="AV115" s="697">
        <v>-26886</v>
      </c>
      <c r="AW115" s="697">
        <v>-15250</v>
      </c>
      <c r="AX115" s="697">
        <v>-14335</v>
      </c>
      <c r="AY115" s="697">
        <v>-14335</v>
      </c>
      <c r="AZ115" s="697">
        <v>-14335</v>
      </c>
      <c r="BA115" s="697">
        <v>5034</v>
      </c>
      <c r="BB115" s="697">
        <v>5034</v>
      </c>
      <c r="BC115" s="697">
        <v>6532</v>
      </c>
      <c r="BD115" s="697">
        <v>1385</v>
      </c>
      <c r="BE115" s="697">
        <v>-13463</v>
      </c>
      <c r="BF115" s="697">
        <v>-14335</v>
      </c>
      <c r="BG115" s="697">
        <v>-3783</v>
      </c>
      <c r="BH115" s="697">
        <v>-3783</v>
      </c>
      <c r="BI115" s="697">
        <v>-3783</v>
      </c>
      <c r="BJ115" s="697">
        <v>-3783</v>
      </c>
      <c r="BK115" s="697">
        <v>-3783</v>
      </c>
      <c r="BL115" s="697">
        <v>-3783</v>
      </c>
      <c r="BM115" s="697">
        <v>-3783</v>
      </c>
      <c r="BN115" s="697">
        <v>-3783</v>
      </c>
      <c r="BO115" s="697">
        <v>0</v>
      </c>
      <c r="BP115" s="697">
        <v>0</v>
      </c>
      <c r="BQ115" s="697">
        <v>0</v>
      </c>
      <c r="BR115" s="697">
        <v>0</v>
      </c>
      <c r="BS115" s="697">
        <v>0</v>
      </c>
      <c r="BT115" s="698">
        <v>0</v>
      </c>
      <c r="BU115" s="163"/>
    </row>
    <row r="116" spans="2:73" ht="15.75">
      <c r="B116" s="692"/>
      <c r="C116" s="692"/>
      <c r="D116" s="692" t="s">
        <v>101</v>
      </c>
      <c r="E116" s="692" t="s">
        <v>755</v>
      </c>
      <c r="F116" s="692"/>
      <c r="G116" s="692"/>
      <c r="H116" s="692">
        <v>2015</v>
      </c>
      <c r="I116" s="644" t="s">
        <v>573</v>
      </c>
      <c r="J116" s="644" t="s">
        <v>578</v>
      </c>
      <c r="K116" s="633"/>
      <c r="L116" s="696"/>
      <c r="M116" s="697"/>
      <c r="N116" s="697"/>
      <c r="O116" s="697"/>
      <c r="P116" s="697">
        <v>-6</v>
      </c>
      <c r="Q116" s="697">
        <v>-3</v>
      </c>
      <c r="R116" s="697">
        <v>1</v>
      </c>
      <c r="S116" s="697">
        <v>2</v>
      </c>
      <c r="T116" s="697">
        <v>2</v>
      </c>
      <c r="U116" s="697">
        <v>2</v>
      </c>
      <c r="V116" s="697">
        <v>2</v>
      </c>
      <c r="W116" s="697">
        <v>2</v>
      </c>
      <c r="X116" s="697">
        <v>2</v>
      </c>
      <c r="Y116" s="697">
        <v>2</v>
      </c>
      <c r="Z116" s="697">
        <v>2</v>
      </c>
      <c r="AA116" s="697">
        <v>2</v>
      </c>
      <c r="AB116" s="697">
        <v>0</v>
      </c>
      <c r="AC116" s="697">
        <v>0</v>
      </c>
      <c r="AD116" s="697">
        <v>0</v>
      </c>
      <c r="AE116" s="697">
        <v>0</v>
      </c>
      <c r="AF116" s="697">
        <v>0</v>
      </c>
      <c r="AG116" s="697">
        <v>0</v>
      </c>
      <c r="AH116" s="697">
        <v>0</v>
      </c>
      <c r="AI116" s="697">
        <v>0</v>
      </c>
      <c r="AJ116" s="697">
        <v>0</v>
      </c>
      <c r="AK116" s="697">
        <v>0</v>
      </c>
      <c r="AL116" s="697">
        <v>0</v>
      </c>
      <c r="AM116" s="697">
        <v>0</v>
      </c>
      <c r="AN116" s="697">
        <v>0</v>
      </c>
      <c r="AO116" s="698">
        <v>0</v>
      </c>
      <c r="AP116" s="633"/>
      <c r="AQ116" s="696"/>
      <c r="AR116" s="697"/>
      <c r="AS116" s="697"/>
      <c r="AT116" s="697"/>
      <c r="AU116" s="697">
        <v>-26955</v>
      </c>
      <c r="AV116" s="697">
        <v>-14653</v>
      </c>
      <c r="AW116" s="697">
        <v>5083</v>
      </c>
      <c r="AX116" s="697">
        <v>8004</v>
      </c>
      <c r="AY116" s="697">
        <v>8004</v>
      </c>
      <c r="AZ116" s="697">
        <v>8004</v>
      </c>
      <c r="BA116" s="697">
        <v>8004</v>
      </c>
      <c r="BB116" s="697">
        <v>8004</v>
      </c>
      <c r="BC116" s="697">
        <v>8004</v>
      </c>
      <c r="BD116" s="697">
        <v>8004</v>
      </c>
      <c r="BE116" s="697">
        <v>8004</v>
      </c>
      <c r="BF116" s="697">
        <v>7073</v>
      </c>
      <c r="BG116" s="697">
        <v>0</v>
      </c>
      <c r="BH116" s="697">
        <v>0</v>
      </c>
      <c r="BI116" s="697">
        <v>0</v>
      </c>
      <c r="BJ116" s="697">
        <v>0</v>
      </c>
      <c r="BK116" s="697">
        <v>0</v>
      </c>
      <c r="BL116" s="697">
        <v>0</v>
      </c>
      <c r="BM116" s="697">
        <v>0</v>
      </c>
      <c r="BN116" s="697">
        <v>0</v>
      </c>
      <c r="BO116" s="697">
        <v>0</v>
      </c>
      <c r="BP116" s="697">
        <v>0</v>
      </c>
      <c r="BQ116" s="697">
        <v>0</v>
      </c>
      <c r="BR116" s="697">
        <v>0</v>
      </c>
      <c r="BS116" s="697">
        <v>0</v>
      </c>
      <c r="BT116" s="698">
        <v>0</v>
      </c>
      <c r="BU116" s="163"/>
    </row>
    <row r="117" spans="2:73" ht="15.75">
      <c r="B117" s="692"/>
      <c r="C117" s="692"/>
      <c r="D117" s="692" t="s">
        <v>113</v>
      </c>
      <c r="E117" s="692" t="s">
        <v>755</v>
      </c>
      <c r="F117" s="692"/>
      <c r="G117" s="692"/>
      <c r="H117" s="692">
        <v>2016</v>
      </c>
      <c r="I117" s="644" t="s">
        <v>572</v>
      </c>
      <c r="J117" s="644" t="s">
        <v>585</v>
      </c>
      <c r="K117" s="633"/>
      <c r="L117" s="696"/>
      <c r="M117" s="697"/>
      <c r="N117" s="697"/>
      <c r="O117" s="697"/>
      <c r="P117" s="697">
        <v>0</v>
      </c>
      <c r="Q117" s="697">
        <v>67</v>
      </c>
      <c r="R117" s="697">
        <v>67</v>
      </c>
      <c r="S117" s="697">
        <v>67</v>
      </c>
      <c r="T117" s="697">
        <v>67</v>
      </c>
      <c r="U117" s="697">
        <v>67</v>
      </c>
      <c r="V117" s="697">
        <v>67</v>
      </c>
      <c r="W117" s="697">
        <v>67</v>
      </c>
      <c r="X117" s="697">
        <v>67</v>
      </c>
      <c r="Y117" s="697">
        <v>67</v>
      </c>
      <c r="Z117" s="697">
        <v>67</v>
      </c>
      <c r="AA117" s="697">
        <v>64</v>
      </c>
      <c r="AB117" s="697">
        <v>64</v>
      </c>
      <c r="AC117" s="697">
        <v>64</v>
      </c>
      <c r="AD117" s="697">
        <v>64</v>
      </c>
      <c r="AE117" s="697">
        <v>56</v>
      </c>
      <c r="AF117" s="697">
        <v>56</v>
      </c>
      <c r="AG117" s="697">
        <v>24</v>
      </c>
      <c r="AH117" s="697">
        <v>0</v>
      </c>
      <c r="AI117" s="697">
        <v>0</v>
      </c>
      <c r="AJ117" s="697">
        <v>0</v>
      </c>
      <c r="AK117" s="697">
        <v>0</v>
      </c>
      <c r="AL117" s="697">
        <v>0</v>
      </c>
      <c r="AM117" s="697">
        <v>0</v>
      </c>
      <c r="AN117" s="697">
        <v>0</v>
      </c>
      <c r="AO117" s="698">
        <v>0</v>
      </c>
      <c r="AP117" s="633"/>
      <c r="AQ117" s="696"/>
      <c r="AR117" s="697"/>
      <c r="AS117" s="697"/>
      <c r="AT117" s="697"/>
      <c r="AU117" s="697">
        <v>0</v>
      </c>
      <c r="AV117" s="697">
        <v>1031549</v>
      </c>
      <c r="AW117" s="697">
        <v>1031549</v>
      </c>
      <c r="AX117" s="697">
        <v>1031549</v>
      </c>
      <c r="AY117" s="697">
        <v>1031549</v>
      </c>
      <c r="AZ117" s="697">
        <v>1031549</v>
      </c>
      <c r="BA117" s="697">
        <v>1031549</v>
      </c>
      <c r="BB117" s="697">
        <v>1031549</v>
      </c>
      <c r="BC117" s="697">
        <v>1031402</v>
      </c>
      <c r="BD117" s="697">
        <v>1031402</v>
      </c>
      <c r="BE117" s="697">
        <v>1026890</v>
      </c>
      <c r="BF117" s="697">
        <v>1014542</v>
      </c>
      <c r="BG117" s="697">
        <v>1013956</v>
      </c>
      <c r="BH117" s="697">
        <v>1013956</v>
      </c>
      <c r="BI117" s="697">
        <v>1008482</v>
      </c>
      <c r="BJ117" s="697">
        <v>875875</v>
      </c>
      <c r="BK117" s="697">
        <v>875875</v>
      </c>
      <c r="BL117" s="697">
        <v>384664</v>
      </c>
      <c r="BM117" s="697">
        <v>0</v>
      </c>
      <c r="BN117" s="697">
        <v>0</v>
      </c>
      <c r="BO117" s="697">
        <v>0</v>
      </c>
      <c r="BP117" s="697">
        <v>0</v>
      </c>
      <c r="BQ117" s="697">
        <v>0</v>
      </c>
      <c r="BR117" s="697">
        <v>0</v>
      </c>
      <c r="BS117" s="697">
        <v>0</v>
      </c>
      <c r="BT117" s="698">
        <v>0</v>
      </c>
      <c r="BU117" s="163"/>
    </row>
    <row r="118" spans="2:73" ht="15.75">
      <c r="B118" s="692"/>
      <c r="C118" s="692"/>
      <c r="D118" s="692" t="s">
        <v>776</v>
      </c>
      <c r="E118" s="692" t="s">
        <v>755</v>
      </c>
      <c r="F118" s="692"/>
      <c r="G118" s="692"/>
      <c r="H118" s="692">
        <v>2016</v>
      </c>
      <c r="I118" s="644" t="s">
        <v>572</v>
      </c>
      <c r="J118" s="644" t="s">
        <v>585</v>
      </c>
      <c r="K118" s="633"/>
      <c r="L118" s="696"/>
      <c r="M118" s="697"/>
      <c r="N118" s="697"/>
      <c r="O118" s="697"/>
      <c r="P118" s="697">
        <v>0</v>
      </c>
      <c r="Q118" s="697">
        <v>66</v>
      </c>
      <c r="R118" s="697">
        <v>66</v>
      </c>
      <c r="S118" s="697">
        <v>66</v>
      </c>
      <c r="T118" s="697">
        <v>66</v>
      </c>
      <c r="U118" s="697">
        <v>66</v>
      </c>
      <c r="V118" s="697">
        <v>66</v>
      </c>
      <c r="W118" s="697">
        <v>66</v>
      </c>
      <c r="X118" s="697">
        <v>66</v>
      </c>
      <c r="Y118" s="697">
        <v>66</v>
      </c>
      <c r="Z118" s="697">
        <v>66</v>
      </c>
      <c r="AA118" s="697">
        <v>66</v>
      </c>
      <c r="AB118" s="697">
        <v>66</v>
      </c>
      <c r="AC118" s="697">
        <v>66</v>
      </c>
      <c r="AD118" s="697">
        <v>66</v>
      </c>
      <c r="AE118" s="697">
        <v>66</v>
      </c>
      <c r="AF118" s="697">
        <v>66</v>
      </c>
      <c r="AG118" s="697">
        <v>66</v>
      </c>
      <c r="AH118" s="697">
        <v>66</v>
      </c>
      <c r="AI118" s="697">
        <v>60</v>
      </c>
      <c r="AJ118" s="697">
        <v>0</v>
      </c>
      <c r="AK118" s="697">
        <v>0</v>
      </c>
      <c r="AL118" s="697">
        <v>0</v>
      </c>
      <c r="AM118" s="697">
        <v>0</v>
      </c>
      <c r="AN118" s="697">
        <v>0</v>
      </c>
      <c r="AO118" s="698">
        <v>0</v>
      </c>
      <c r="AP118" s="633"/>
      <c r="AQ118" s="696"/>
      <c r="AR118" s="697"/>
      <c r="AS118" s="697"/>
      <c r="AT118" s="697"/>
      <c r="AU118" s="697">
        <v>0</v>
      </c>
      <c r="AV118" s="697">
        <v>222981</v>
      </c>
      <c r="AW118" s="697">
        <v>222981</v>
      </c>
      <c r="AX118" s="697">
        <v>222981</v>
      </c>
      <c r="AY118" s="697">
        <v>222981</v>
      </c>
      <c r="AZ118" s="697">
        <v>222981</v>
      </c>
      <c r="BA118" s="697">
        <v>222981</v>
      </c>
      <c r="BB118" s="697">
        <v>222981</v>
      </c>
      <c r="BC118" s="697">
        <v>222981</v>
      </c>
      <c r="BD118" s="697">
        <v>222981</v>
      </c>
      <c r="BE118" s="697">
        <v>222981</v>
      </c>
      <c r="BF118" s="697">
        <v>222981</v>
      </c>
      <c r="BG118" s="697">
        <v>222981</v>
      </c>
      <c r="BH118" s="697">
        <v>222981</v>
      </c>
      <c r="BI118" s="697">
        <v>222981</v>
      </c>
      <c r="BJ118" s="697">
        <v>222981</v>
      </c>
      <c r="BK118" s="697">
        <v>222981</v>
      </c>
      <c r="BL118" s="697">
        <v>222981</v>
      </c>
      <c r="BM118" s="697">
        <v>222981</v>
      </c>
      <c r="BN118" s="697">
        <v>217194</v>
      </c>
      <c r="BO118" s="697">
        <v>0</v>
      </c>
      <c r="BP118" s="697">
        <v>0</v>
      </c>
      <c r="BQ118" s="697">
        <v>0</v>
      </c>
      <c r="BR118" s="697">
        <v>0</v>
      </c>
      <c r="BS118" s="697">
        <v>0</v>
      </c>
      <c r="BT118" s="698">
        <v>0</v>
      </c>
      <c r="BU118" s="163"/>
    </row>
    <row r="119" spans="2:73" ht="15.75">
      <c r="B119" s="692"/>
      <c r="C119" s="692"/>
      <c r="D119" s="692" t="s">
        <v>116</v>
      </c>
      <c r="E119" s="692" t="s">
        <v>755</v>
      </c>
      <c r="F119" s="692"/>
      <c r="G119" s="692"/>
      <c r="H119" s="692">
        <v>2016</v>
      </c>
      <c r="I119" s="644" t="s">
        <v>572</v>
      </c>
      <c r="J119" s="644" t="s">
        <v>585</v>
      </c>
      <c r="K119" s="633"/>
      <c r="L119" s="696"/>
      <c r="M119" s="697"/>
      <c r="N119" s="697"/>
      <c r="O119" s="697"/>
      <c r="P119" s="697">
        <v>0</v>
      </c>
      <c r="Q119" s="697">
        <v>2</v>
      </c>
      <c r="R119" s="697">
        <v>2</v>
      </c>
      <c r="S119" s="697">
        <v>2</v>
      </c>
      <c r="T119" s="697">
        <v>2</v>
      </c>
      <c r="U119" s="697">
        <v>2</v>
      </c>
      <c r="V119" s="697">
        <v>2</v>
      </c>
      <c r="W119" s="697">
        <v>2</v>
      </c>
      <c r="X119" s="697">
        <v>2</v>
      </c>
      <c r="Y119" s="697">
        <v>2</v>
      </c>
      <c r="Z119" s="697">
        <v>1</v>
      </c>
      <c r="AA119" s="697">
        <v>1</v>
      </c>
      <c r="AB119" s="697">
        <v>1</v>
      </c>
      <c r="AC119" s="697">
        <v>1</v>
      </c>
      <c r="AD119" s="697">
        <v>1</v>
      </c>
      <c r="AE119" s="697">
        <v>1</v>
      </c>
      <c r="AF119" s="697">
        <v>1</v>
      </c>
      <c r="AG119" s="697">
        <v>1</v>
      </c>
      <c r="AH119" s="697">
        <v>1</v>
      </c>
      <c r="AI119" s="697">
        <v>1</v>
      </c>
      <c r="AJ119" s="697">
        <v>1</v>
      </c>
      <c r="AK119" s="697">
        <v>0</v>
      </c>
      <c r="AL119" s="697">
        <v>0</v>
      </c>
      <c r="AM119" s="697">
        <v>0</v>
      </c>
      <c r="AN119" s="697">
        <v>0</v>
      </c>
      <c r="AO119" s="698">
        <v>0</v>
      </c>
      <c r="AP119" s="633"/>
      <c r="AQ119" s="696"/>
      <c r="AR119" s="697"/>
      <c r="AS119" s="697"/>
      <c r="AT119" s="697"/>
      <c r="AU119" s="697">
        <v>0</v>
      </c>
      <c r="AV119" s="697">
        <v>17181</v>
      </c>
      <c r="AW119" s="697">
        <v>17151</v>
      </c>
      <c r="AX119" s="697">
        <v>17121</v>
      </c>
      <c r="AY119" s="697">
        <v>17121</v>
      </c>
      <c r="AZ119" s="697">
        <v>17121</v>
      </c>
      <c r="BA119" s="697">
        <v>17121</v>
      </c>
      <c r="BB119" s="697">
        <v>17063</v>
      </c>
      <c r="BC119" s="697">
        <v>17063</v>
      </c>
      <c r="BD119" s="697">
        <v>16821</v>
      </c>
      <c r="BE119" s="697">
        <v>13498</v>
      </c>
      <c r="BF119" s="697">
        <v>12643</v>
      </c>
      <c r="BG119" s="697">
        <v>12643</v>
      </c>
      <c r="BH119" s="697">
        <v>12493</v>
      </c>
      <c r="BI119" s="697">
        <v>12493</v>
      </c>
      <c r="BJ119" s="697">
        <v>12493</v>
      </c>
      <c r="BK119" s="697">
        <v>12493</v>
      </c>
      <c r="BL119" s="697">
        <v>12493</v>
      </c>
      <c r="BM119" s="697">
        <v>12493</v>
      </c>
      <c r="BN119" s="697">
        <v>12493</v>
      </c>
      <c r="BO119" s="697">
        <v>12493</v>
      </c>
      <c r="BP119" s="697">
        <v>0</v>
      </c>
      <c r="BQ119" s="697">
        <v>0</v>
      </c>
      <c r="BR119" s="697">
        <v>0</v>
      </c>
      <c r="BS119" s="697">
        <v>0</v>
      </c>
      <c r="BT119" s="698">
        <v>0</v>
      </c>
      <c r="BU119" s="163"/>
    </row>
    <row r="120" spans="2:73">
      <c r="B120" s="692"/>
      <c r="C120" s="692"/>
      <c r="D120" s="692" t="s">
        <v>117</v>
      </c>
      <c r="E120" s="692" t="s">
        <v>755</v>
      </c>
      <c r="F120" s="692"/>
      <c r="G120" s="692"/>
      <c r="H120" s="692">
        <v>2016</v>
      </c>
      <c r="I120" s="644" t="s">
        <v>572</v>
      </c>
      <c r="J120" s="644" t="s">
        <v>585</v>
      </c>
      <c r="K120" s="633"/>
      <c r="L120" s="696"/>
      <c r="M120" s="697"/>
      <c r="N120" s="697"/>
      <c r="O120" s="697"/>
      <c r="P120" s="697">
        <v>0</v>
      </c>
      <c r="Q120" s="697">
        <v>2</v>
      </c>
      <c r="R120" s="697">
        <v>2</v>
      </c>
      <c r="S120" s="697">
        <v>2</v>
      </c>
      <c r="T120" s="697">
        <v>2</v>
      </c>
      <c r="U120" s="697">
        <v>2</v>
      </c>
      <c r="V120" s="697">
        <v>2</v>
      </c>
      <c r="W120" s="697">
        <v>2</v>
      </c>
      <c r="X120" s="697">
        <v>2</v>
      </c>
      <c r="Y120" s="697">
        <v>2</v>
      </c>
      <c r="Z120" s="697">
        <v>2</v>
      </c>
      <c r="AA120" s="697">
        <v>0</v>
      </c>
      <c r="AB120" s="697">
        <v>0</v>
      </c>
      <c r="AC120" s="697">
        <v>0</v>
      </c>
      <c r="AD120" s="697">
        <v>0</v>
      </c>
      <c r="AE120" s="697">
        <v>0</v>
      </c>
      <c r="AF120" s="697">
        <v>0</v>
      </c>
      <c r="AG120" s="697">
        <v>0</v>
      </c>
      <c r="AH120" s="697">
        <v>0</v>
      </c>
      <c r="AI120" s="697">
        <v>0</v>
      </c>
      <c r="AJ120" s="697">
        <v>0</v>
      </c>
      <c r="AK120" s="697">
        <v>0</v>
      </c>
      <c r="AL120" s="697">
        <v>0</v>
      </c>
      <c r="AM120" s="697">
        <v>0</v>
      </c>
      <c r="AN120" s="697">
        <v>0</v>
      </c>
      <c r="AO120" s="698">
        <v>0</v>
      </c>
      <c r="AP120" s="633"/>
      <c r="AQ120" s="696"/>
      <c r="AR120" s="697"/>
      <c r="AS120" s="697"/>
      <c r="AT120" s="697"/>
      <c r="AU120" s="697">
        <v>0</v>
      </c>
      <c r="AV120" s="697">
        <v>13143</v>
      </c>
      <c r="AW120" s="697">
        <v>13143</v>
      </c>
      <c r="AX120" s="697">
        <v>13143</v>
      </c>
      <c r="AY120" s="697">
        <v>13143</v>
      </c>
      <c r="AZ120" s="697">
        <v>13143</v>
      </c>
      <c r="BA120" s="697">
        <v>13143</v>
      </c>
      <c r="BB120" s="697">
        <v>13143</v>
      </c>
      <c r="BC120" s="697">
        <v>13143</v>
      </c>
      <c r="BD120" s="697">
        <v>13143</v>
      </c>
      <c r="BE120" s="697">
        <v>13143</v>
      </c>
      <c r="BF120" s="697">
        <v>3245</v>
      </c>
      <c r="BG120" s="697">
        <v>0</v>
      </c>
      <c r="BH120" s="697">
        <v>0</v>
      </c>
      <c r="BI120" s="697">
        <v>0</v>
      </c>
      <c r="BJ120" s="697">
        <v>0</v>
      </c>
      <c r="BK120" s="697">
        <v>0</v>
      </c>
      <c r="BL120" s="697">
        <v>0</v>
      </c>
      <c r="BM120" s="697">
        <v>0</v>
      </c>
      <c r="BN120" s="697">
        <v>0</v>
      </c>
      <c r="BO120" s="697">
        <v>0</v>
      </c>
      <c r="BP120" s="697">
        <v>0</v>
      </c>
      <c r="BQ120" s="697">
        <v>0</v>
      </c>
      <c r="BR120" s="697">
        <v>0</v>
      </c>
      <c r="BS120" s="697">
        <v>0</v>
      </c>
      <c r="BT120" s="698">
        <v>0</v>
      </c>
    </row>
    <row r="121" spans="2:73" ht="15.75">
      <c r="B121" s="692"/>
      <c r="C121" s="692"/>
      <c r="D121" s="692" t="s">
        <v>118</v>
      </c>
      <c r="E121" s="692" t="s">
        <v>755</v>
      </c>
      <c r="F121" s="692"/>
      <c r="G121" s="692"/>
      <c r="H121" s="692">
        <v>2016</v>
      </c>
      <c r="I121" s="644" t="s">
        <v>572</v>
      </c>
      <c r="J121" s="644" t="s">
        <v>585</v>
      </c>
      <c r="K121" s="633"/>
      <c r="L121" s="696"/>
      <c r="M121" s="697"/>
      <c r="N121" s="697"/>
      <c r="O121" s="697"/>
      <c r="P121" s="697">
        <v>0</v>
      </c>
      <c r="Q121" s="697">
        <v>34</v>
      </c>
      <c r="R121" s="697">
        <v>33</v>
      </c>
      <c r="S121" s="697">
        <v>33</v>
      </c>
      <c r="T121" s="697">
        <v>33</v>
      </c>
      <c r="U121" s="697">
        <v>33</v>
      </c>
      <c r="V121" s="697">
        <v>33</v>
      </c>
      <c r="W121" s="697">
        <v>33</v>
      </c>
      <c r="X121" s="697">
        <v>33</v>
      </c>
      <c r="Y121" s="697">
        <v>32</v>
      </c>
      <c r="Z121" s="697">
        <v>32</v>
      </c>
      <c r="AA121" s="697">
        <v>32</v>
      </c>
      <c r="AB121" s="697">
        <v>26</v>
      </c>
      <c r="AC121" s="697">
        <v>18</v>
      </c>
      <c r="AD121" s="697">
        <v>18</v>
      </c>
      <c r="AE121" s="697">
        <v>9</v>
      </c>
      <c r="AF121" s="697">
        <v>3</v>
      </c>
      <c r="AG121" s="697">
        <v>3</v>
      </c>
      <c r="AH121" s="697">
        <v>3</v>
      </c>
      <c r="AI121" s="697">
        <v>3</v>
      </c>
      <c r="AJ121" s="697">
        <v>3</v>
      </c>
      <c r="AK121" s="697">
        <v>0</v>
      </c>
      <c r="AL121" s="697">
        <v>0</v>
      </c>
      <c r="AM121" s="697">
        <v>0</v>
      </c>
      <c r="AN121" s="697">
        <v>0</v>
      </c>
      <c r="AO121" s="698">
        <v>0</v>
      </c>
      <c r="AP121" s="633"/>
      <c r="AQ121" s="696"/>
      <c r="AR121" s="697"/>
      <c r="AS121" s="697"/>
      <c r="AT121" s="697"/>
      <c r="AU121" s="697">
        <v>0</v>
      </c>
      <c r="AV121" s="697">
        <v>688796</v>
      </c>
      <c r="AW121" s="697">
        <v>678600</v>
      </c>
      <c r="AX121" s="697">
        <v>678600</v>
      </c>
      <c r="AY121" s="697">
        <v>678600</v>
      </c>
      <c r="AZ121" s="697">
        <v>678600</v>
      </c>
      <c r="BA121" s="697">
        <v>678600</v>
      </c>
      <c r="BB121" s="697">
        <v>678600</v>
      </c>
      <c r="BC121" s="697">
        <v>678600</v>
      </c>
      <c r="BD121" s="697">
        <v>664972</v>
      </c>
      <c r="BE121" s="697">
        <v>664972</v>
      </c>
      <c r="BF121" s="697">
        <v>664972</v>
      </c>
      <c r="BG121" s="697">
        <v>584637</v>
      </c>
      <c r="BH121" s="697">
        <v>214627</v>
      </c>
      <c r="BI121" s="697">
        <v>214627</v>
      </c>
      <c r="BJ121" s="697">
        <v>60056</v>
      </c>
      <c r="BK121" s="697">
        <v>1996</v>
      </c>
      <c r="BL121" s="697">
        <v>1996</v>
      </c>
      <c r="BM121" s="697">
        <v>1996</v>
      </c>
      <c r="BN121" s="697">
        <v>1996</v>
      </c>
      <c r="BO121" s="697">
        <v>1996</v>
      </c>
      <c r="BP121" s="697">
        <v>0</v>
      </c>
      <c r="BQ121" s="697">
        <v>0</v>
      </c>
      <c r="BR121" s="697">
        <v>0</v>
      </c>
      <c r="BS121" s="697">
        <v>0</v>
      </c>
      <c r="BT121" s="698">
        <v>0</v>
      </c>
      <c r="BU121" s="163"/>
    </row>
    <row r="122" spans="2:73" ht="15.75">
      <c r="B122" s="692"/>
      <c r="C122" s="692"/>
      <c r="D122" s="692" t="s">
        <v>113</v>
      </c>
      <c r="E122" s="692" t="s">
        <v>755</v>
      </c>
      <c r="F122" s="692"/>
      <c r="G122" s="692"/>
      <c r="H122" s="692">
        <v>2016</v>
      </c>
      <c r="I122" s="644" t="s">
        <v>573</v>
      </c>
      <c r="J122" s="644" t="s">
        <v>578</v>
      </c>
      <c r="K122" s="633"/>
      <c r="L122" s="699"/>
      <c r="M122" s="700"/>
      <c r="N122" s="700"/>
      <c r="O122" s="700"/>
      <c r="P122" s="700">
        <v>0</v>
      </c>
      <c r="Q122" s="700">
        <v>7</v>
      </c>
      <c r="R122" s="700">
        <v>7</v>
      </c>
      <c r="S122" s="700">
        <v>7</v>
      </c>
      <c r="T122" s="700">
        <v>7</v>
      </c>
      <c r="U122" s="700">
        <v>7</v>
      </c>
      <c r="V122" s="700">
        <v>7</v>
      </c>
      <c r="W122" s="700">
        <v>7</v>
      </c>
      <c r="X122" s="700">
        <v>7</v>
      </c>
      <c r="Y122" s="700">
        <v>7</v>
      </c>
      <c r="Z122" s="700">
        <v>7</v>
      </c>
      <c r="AA122" s="700">
        <v>7</v>
      </c>
      <c r="AB122" s="700">
        <v>7</v>
      </c>
      <c r="AC122" s="700">
        <v>7</v>
      </c>
      <c r="AD122" s="700">
        <v>7</v>
      </c>
      <c r="AE122" s="700">
        <v>6</v>
      </c>
      <c r="AF122" s="700">
        <v>6</v>
      </c>
      <c r="AG122" s="700">
        <v>3</v>
      </c>
      <c r="AH122" s="700">
        <v>0</v>
      </c>
      <c r="AI122" s="700">
        <v>0</v>
      </c>
      <c r="AJ122" s="700">
        <v>0</v>
      </c>
      <c r="AK122" s="700">
        <v>0</v>
      </c>
      <c r="AL122" s="700">
        <v>0</v>
      </c>
      <c r="AM122" s="700">
        <v>0</v>
      </c>
      <c r="AN122" s="700">
        <v>0</v>
      </c>
      <c r="AO122" s="701">
        <v>0</v>
      </c>
      <c r="AP122" s="633"/>
      <c r="AQ122" s="699"/>
      <c r="AR122" s="700"/>
      <c r="AS122" s="700"/>
      <c r="AT122" s="700"/>
      <c r="AU122" s="700">
        <v>0</v>
      </c>
      <c r="AV122" s="700">
        <v>115701</v>
      </c>
      <c r="AW122" s="700">
        <v>115701</v>
      </c>
      <c r="AX122" s="700">
        <v>115701</v>
      </c>
      <c r="AY122" s="700">
        <v>115701</v>
      </c>
      <c r="AZ122" s="700">
        <v>115701</v>
      </c>
      <c r="BA122" s="700">
        <v>115701</v>
      </c>
      <c r="BB122" s="700">
        <v>115701</v>
      </c>
      <c r="BC122" s="700">
        <v>115693</v>
      </c>
      <c r="BD122" s="700">
        <v>115693</v>
      </c>
      <c r="BE122" s="700">
        <v>115866</v>
      </c>
      <c r="BF122" s="700">
        <v>115949</v>
      </c>
      <c r="BG122" s="700">
        <v>116058</v>
      </c>
      <c r="BH122" s="700">
        <v>116058</v>
      </c>
      <c r="BI122" s="700">
        <v>115751</v>
      </c>
      <c r="BJ122" s="700">
        <v>100256</v>
      </c>
      <c r="BK122" s="700">
        <v>100256</v>
      </c>
      <c r="BL122" s="700">
        <v>41318</v>
      </c>
      <c r="BM122" s="700">
        <v>0</v>
      </c>
      <c r="BN122" s="700">
        <v>0</v>
      </c>
      <c r="BO122" s="700">
        <v>0</v>
      </c>
      <c r="BP122" s="700">
        <v>0</v>
      </c>
      <c r="BQ122" s="700">
        <v>0</v>
      </c>
      <c r="BR122" s="700">
        <v>0</v>
      </c>
      <c r="BS122" s="700">
        <v>0</v>
      </c>
      <c r="BT122" s="701">
        <v>0</v>
      </c>
      <c r="BU122" s="163"/>
    </row>
    <row r="123" spans="2:73" ht="15.75">
      <c r="B123" s="692"/>
      <c r="C123" s="692"/>
      <c r="D123" s="692" t="s">
        <v>115</v>
      </c>
      <c r="E123" s="692" t="s">
        <v>755</v>
      </c>
      <c r="F123" s="692"/>
      <c r="G123" s="692"/>
      <c r="H123" s="692">
        <v>2016</v>
      </c>
      <c r="I123" s="644" t="s">
        <v>573</v>
      </c>
      <c r="J123" s="644" t="s">
        <v>578</v>
      </c>
      <c r="K123" s="633"/>
      <c r="L123" s="696"/>
      <c r="M123" s="697"/>
      <c r="N123" s="697"/>
      <c r="O123" s="697"/>
      <c r="P123" s="697">
        <v>0</v>
      </c>
      <c r="Q123" s="697">
        <v>2</v>
      </c>
      <c r="R123" s="697">
        <v>2</v>
      </c>
      <c r="S123" s="697">
        <v>2</v>
      </c>
      <c r="T123" s="697">
        <v>2</v>
      </c>
      <c r="U123" s="697">
        <v>2</v>
      </c>
      <c r="V123" s="697">
        <v>2</v>
      </c>
      <c r="W123" s="697">
        <v>2</v>
      </c>
      <c r="X123" s="697">
        <v>2</v>
      </c>
      <c r="Y123" s="697">
        <v>2</v>
      </c>
      <c r="Z123" s="697">
        <v>2</v>
      </c>
      <c r="AA123" s="697">
        <v>2</v>
      </c>
      <c r="AB123" s="697">
        <v>2</v>
      </c>
      <c r="AC123" s="697">
        <v>2</v>
      </c>
      <c r="AD123" s="697">
        <v>2</v>
      </c>
      <c r="AE123" s="697">
        <v>2</v>
      </c>
      <c r="AF123" s="697">
        <v>1</v>
      </c>
      <c r="AG123" s="697">
        <v>1</v>
      </c>
      <c r="AH123" s="697">
        <v>1</v>
      </c>
      <c r="AI123" s="697">
        <v>1</v>
      </c>
      <c r="AJ123" s="697">
        <v>1</v>
      </c>
      <c r="AK123" s="697">
        <v>1</v>
      </c>
      <c r="AL123" s="697">
        <v>1</v>
      </c>
      <c r="AM123" s="697">
        <v>1</v>
      </c>
      <c r="AN123" s="697">
        <v>0</v>
      </c>
      <c r="AO123" s="698">
        <v>0</v>
      </c>
      <c r="AP123" s="633"/>
      <c r="AQ123" s="696"/>
      <c r="AR123" s="697"/>
      <c r="AS123" s="697"/>
      <c r="AT123" s="697"/>
      <c r="AU123" s="697">
        <v>0</v>
      </c>
      <c r="AV123" s="697">
        <v>4808</v>
      </c>
      <c r="AW123" s="697">
        <v>4808</v>
      </c>
      <c r="AX123" s="697">
        <v>4808</v>
      </c>
      <c r="AY123" s="697">
        <v>4808</v>
      </c>
      <c r="AZ123" s="697">
        <v>4808</v>
      </c>
      <c r="BA123" s="697">
        <v>4808</v>
      </c>
      <c r="BB123" s="697">
        <v>4808</v>
      </c>
      <c r="BC123" s="697">
        <v>4808</v>
      </c>
      <c r="BD123" s="697">
        <v>4808</v>
      </c>
      <c r="BE123" s="697">
        <v>4808</v>
      </c>
      <c r="BF123" s="697">
        <v>4808</v>
      </c>
      <c r="BG123" s="697">
        <v>4808</v>
      </c>
      <c r="BH123" s="697">
        <v>4808</v>
      </c>
      <c r="BI123" s="697">
        <v>4808</v>
      </c>
      <c r="BJ123" s="697">
        <v>4808</v>
      </c>
      <c r="BK123" s="697">
        <v>3824</v>
      </c>
      <c r="BL123" s="697">
        <v>3824</v>
      </c>
      <c r="BM123" s="697">
        <v>3824</v>
      </c>
      <c r="BN123" s="697">
        <v>3824</v>
      </c>
      <c r="BO123" s="697">
        <v>3824</v>
      </c>
      <c r="BP123" s="697">
        <v>3824</v>
      </c>
      <c r="BQ123" s="697">
        <v>3824</v>
      </c>
      <c r="BR123" s="697">
        <v>3824</v>
      </c>
      <c r="BS123" s="697">
        <v>0</v>
      </c>
      <c r="BT123" s="698">
        <v>0</v>
      </c>
      <c r="BU123" s="163"/>
    </row>
    <row r="124" spans="2:73" ht="15.75">
      <c r="B124" s="692"/>
      <c r="C124" s="692"/>
      <c r="D124" s="692" t="s">
        <v>118</v>
      </c>
      <c r="E124" s="692" t="s">
        <v>755</v>
      </c>
      <c r="F124" s="692"/>
      <c r="G124" s="692"/>
      <c r="H124" s="692">
        <v>2016</v>
      </c>
      <c r="I124" s="644" t="s">
        <v>573</v>
      </c>
      <c r="J124" s="644" t="s">
        <v>578</v>
      </c>
      <c r="K124" s="633"/>
      <c r="L124" s="696"/>
      <c r="M124" s="697"/>
      <c r="N124" s="697"/>
      <c r="O124" s="697"/>
      <c r="P124" s="697">
        <v>0</v>
      </c>
      <c r="Q124" s="697">
        <v>4</v>
      </c>
      <c r="R124" s="697">
        <v>5</v>
      </c>
      <c r="S124" s="697">
        <v>5</v>
      </c>
      <c r="T124" s="697">
        <v>5</v>
      </c>
      <c r="U124" s="697">
        <v>5</v>
      </c>
      <c r="V124" s="697">
        <v>5</v>
      </c>
      <c r="W124" s="697">
        <v>5</v>
      </c>
      <c r="X124" s="697">
        <v>5</v>
      </c>
      <c r="Y124" s="697">
        <v>1</v>
      </c>
      <c r="Z124" s="697">
        <v>1</v>
      </c>
      <c r="AA124" s="697">
        <v>1</v>
      </c>
      <c r="AB124" s="697">
        <v>1</v>
      </c>
      <c r="AC124" s="697">
        <v>0</v>
      </c>
      <c r="AD124" s="697">
        <v>0</v>
      </c>
      <c r="AE124" s="697">
        <v>0</v>
      </c>
      <c r="AF124" s="697">
        <v>0</v>
      </c>
      <c r="AG124" s="697">
        <v>0</v>
      </c>
      <c r="AH124" s="697">
        <v>0</v>
      </c>
      <c r="AI124" s="697">
        <v>0</v>
      </c>
      <c r="AJ124" s="697">
        <v>0</v>
      </c>
      <c r="AK124" s="697">
        <v>0</v>
      </c>
      <c r="AL124" s="697">
        <v>0</v>
      </c>
      <c r="AM124" s="697">
        <v>0</v>
      </c>
      <c r="AN124" s="697">
        <v>0</v>
      </c>
      <c r="AO124" s="698">
        <v>0</v>
      </c>
      <c r="AP124" s="633"/>
      <c r="AQ124" s="696"/>
      <c r="AR124" s="697"/>
      <c r="AS124" s="697"/>
      <c r="AT124" s="697"/>
      <c r="AU124" s="697">
        <v>0</v>
      </c>
      <c r="AV124" s="697">
        <v>38776</v>
      </c>
      <c r="AW124" s="697">
        <v>48972</v>
      </c>
      <c r="AX124" s="697">
        <v>50360</v>
      </c>
      <c r="AY124" s="697">
        <v>50360</v>
      </c>
      <c r="AZ124" s="697">
        <v>50360</v>
      </c>
      <c r="BA124" s="697">
        <v>50360</v>
      </c>
      <c r="BB124" s="697">
        <v>50360</v>
      </c>
      <c r="BC124" s="697">
        <v>50360</v>
      </c>
      <c r="BD124" s="697">
        <v>11988</v>
      </c>
      <c r="BE124" s="697">
        <v>11988</v>
      </c>
      <c r="BF124" s="697">
        <v>11988</v>
      </c>
      <c r="BG124" s="697">
        <v>11143</v>
      </c>
      <c r="BH124" s="697">
        <v>0</v>
      </c>
      <c r="BI124" s="697">
        <v>0</v>
      </c>
      <c r="BJ124" s="697">
        <v>0</v>
      </c>
      <c r="BK124" s="697">
        <v>0</v>
      </c>
      <c r="BL124" s="697">
        <v>0</v>
      </c>
      <c r="BM124" s="697">
        <v>0</v>
      </c>
      <c r="BN124" s="697">
        <v>0</v>
      </c>
      <c r="BO124" s="697">
        <v>0</v>
      </c>
      <c r="BP124" s="697">
        <v>0</v>
      </c>
      <c r="BQ124" s="697">
        <v>0</v>
      </c>
      <c r="BR124" s="697">
        <v>0</v>
      </c>
      <c r="BS124" s="697">
        <v>0</v>
      </c>
      <c r="BT124" s="698">
        <v>0</v>
      </c>
      <c r="BU124" s="163"/>
    </row>
    <row r="125" spans="2:73" ht="15.75">
      <c r="B125" s="692"/>
      <c r="C125" s="692"/>
      <c r="D125" s="692" t="s">
        <v>113</v>
      </c>
      <c r="E125" s="692" t="s">
        <v>755</v>
      </c>
      <c r="F125" s="692"/>
      <c r="G125" s="692"/>
      <c r="H125" s="692">
        <v>2017</v>
      </c>
      <c r="I125" s="644" t="s">
        <v>573</v>
      </c>
      <c r="J125" s="644" t="s">
        <v>585</v>
      </c>
      <c r="K125" s="633"/>
      <c r="L125" s="696"/>
      <c r="M125" s="697"/>
      <c r="N125" s="697"/>
      <c r="O125" s="697"/>
      <c r="P125" s="697">
        <v>0</v>
      </c>
      <c r="Q125" s="697">
        <v>0</v>
      </c>
      <c r="R125" s="697">
        <v>80</v>
      </c>
      <c r="S125" s="697">
        <v>65</v>
      </c>
      <c r="T125" s="697">
        <v>65</v>
      </c>
      <c r="U125" s="697">
        <v>65</v>
      </c>
      <c r="V125" s="697">
        <v>65</v>
      </c>
      <c r="W125" s="697">
        <v>65</v>
      </c>
      <c r="X125" s="697">
        <v>65</v>
      </c>
      <c r="Y125" s="697">
        <v>65</v>
      </c>
      <c r="Z125" s="697">
        <v>65</v>
      </c>
      <c r="AA125" s="697">
        <v>65</v>
      </c>
      <c r="AB125" s="697">
        <v>61</v>
      </c>
      <c r="AC125" s="697">
        <v>61</v>
      </c>
      <c r="AD125" s="697">
        <v>61</v>
      </c>
      <c r="AE125" s="697">
        <v>61</v>
      </c>
      <c r="AF125" s="697">
        <v>52</v>
      </c>
      <c r="AG125" s="697">
        <v>52</v>
      </c>
      <c r="AH125" s="697">
        <v>6</v>
      </c>
      <c r="AI125" s="697">
        <v>0</v>
      </c>
      <c r="AJ125" s="697">
        <v>0</v>
      </c>
      <c r="AK125" s="697">
        <v>0</v>
      </c>
      <c r="AL125" s="697">
        <v>0</v>
      </c>
      <c r="AM125" s="697">
        <v>0</v>
      </c>
      <c r="AN125" s="697">
        <v>0</v>
      </c>
      <c r="AO125" s="698">
        <v>0</v>
      </c>
      <c r="AP125" s="633"/>
      <c r="AQ125" s="696"/>
      <c r="AR125" s="697"/>
      <c r="AS125" s="697"/>
      <c r="AT125" s="697"/>
      <c r="AU125" s="697">
        <v>0</v>
      </c>
      <c r="AV125" s="697">
        <v>0</v>
      </c>
      <c r="AW125" s="697">
        <v>1153651</v>
      </c>
      <c r="AX125" s="697">
        <v>928535</v>
      </c>
      <c r="AY125" s="697">
        <v>928535</v>
      </c>
      <c r="AZ125" s="697">
        <v>928535</v>
      </c>
      <c r="BA125" s="697">
        <v>928535</v>
      </c>
      <c r="BB125" s="697">
        <v>928535</v>
      </c>
      <c r="BC125" s="697">
        <v>928535</v>
      </c>
      <c r="BD125" s="697">
        <v>928526</v>
      </c>
      <c r="BE125" s="697">
        <v>928526</v>
      </c>
      <c r="BF125" s="697">
        <v>926224</v>
      </c>
      <c r="BG125" s="697">
        <v>906692</v>
      </c>
      <c r="BH125" s="697">
        <v>906544</v>
      </c>
      <c r="BI125" s="697">
        <v>906544</v>
      </c>
      <c r="BJ125" s="697">
        <v>906474</v>
      </c>
      <c r="BK125" s="697">
        <v>769358</v>
      </c>
      <c r="BL125" s="697">
        <v>769358</v>
      </c>
      <c r="BM125" s="697">
        <v>91031</v>
      </c>
      <c r="BN125" s="697">
        <v>0</v>
      </c>
      <c r="BO125" s="697">
        <v>0</v>
      </c>
      <c r="BP125" s="697">
        <v>0</v>
      </c>
      <c r="BQ125" s="697">
        <v>0</v>
      </c>
      <c r="BR125" s="697">
        <v>0</v>
      </c>
      <c r="BS125" s="697">
        <v>0</v>
      </c>
      <c r="BT125" s="698">
        <v>0</v>
      </c>
      <c r="BU125" s="163"/>
    </row>
    <row r="126" spans="2:73">
      <c r="B126" s="692"/>
      <c r="C126" s="692"/>
      <c r="D126" s="692" t="s">
        <v>777</v>
      </c>
      <c r="E126" s="692" t="s">
        <v>755</v>
      </c>
      <c r="F126" s="692"/>
      <c r="G126" s="692"/>
      <c r="H126" s="692">
        <v>2017</v>
      </c>
      <c r="I126" s="644" t="s">
        <v>573</v>
      </c>
      <c r="J126" s="644" t="s">
        <v>585</v>
      </c>
      <c r="K126" s="633"/>
      <c r="L126" s="696"/>
      <c r="M126" s="697"/>
      <c r="N126" s="697"/>
      <c r="O126" s="697"/>
      <c r="P126" s="697">
        <v>0</v>
      </c>
      <c r="Q126" s="697">
        <v>0</v>
      </c>
      <c r="R126" s="697">
        <v>75</v>
      </c>
      <c r="S126" s="697">
        <v>54</v>
      </c>
      <c r="T126" s="697">
        <v>54</v>
      </c>
      <c r="U126" s="697">
        <v>54</v>
      </c>
      <c r="V126" s="697">
        <v>54</v>
      </c>
      <c r="W126" s="697">
        <v>54</v>
      </c>
      <c r="X126" s="697">
        <v>54</v>
      </c>
      <c r="Y126" s="697">
        <v>54</v>
      </c>
      <c r="Z126" s="697">
        <v>54</v>
      </c>
      <c r="AA126" s="697">
        <v>54</v>
      </c>
      <c r="AB126" s="697">
        <v>52</v>
      </c>
      <c r="AC126" s="697">
        <v>52</v>
      </c>
      <c r="AD126" s="697">
        <v>52</v>
      </c>
      <c r="AE126" s="697">
        <v>44</v>
      </c>
      <c r="AF126" s="697">
        <v>44</v>
      </c>
      <c r="AG126" s="697">
        <v>34</v>
      </c>
      <c r="AH126" s="697">
        <v>27</v>
      </c>
      <c r="AI126" s="697">
        <v>0</v>
      </c>
      <c r="AJ126" s="697">
        <v>0</v>
      </c>
      <c r="AK126" s="697">
        <v>0</v>
      </c>
      <c r="AL126" s="697">
        <v>0</v>
      </c>
      <c r="AM126" s="697">
        <v>0</v>
      </c>
      <c r="AN126" s="697">
        <v>0</v>
      </c>
      <c r="AO126" s="698">
        <v>0</v>
      </c>
      <c r="AP126" s="633"/>
      <c r="AQ126" s="696"/>
      <c r="AR126" s="697"/>
      <c r="AS126" s="697"/>
      <c r="AT126" s="697"/>
      <c r="AU126" s="697">
        <v>0</v>
      </c>
      <c r="AV126" s="697">
        <v>0</v>
      </c>
      <c r="AW126" s="697">
        <v>1087095</v>
      </c>
      <c r="AX126" s="697">
        <v>787262</v>
      </c>
      <c r="AY126" s="697">
        <v>787262</v>
      </c>
      <c r="AZ126" s="697">
        <v>787262</v>
      </c>
      <c r="BA126" s="697">
        <v>787262</v>
      </c>
      <c r="BB126" s="697">
        <v>787262</v>
      </c>
      <c r="BC126" s="697">
        <v>787262</v>
      </c>
      <c r="BD126" s="697">
        <v>787246</v>
      </c>
      <c r="BE126" s="697">
        <v>787246</v>
      </c>
      <c r="BF126" s="697">
        <v>787246</v>
      </c>
      <c r="BG126" s="697">
        <v>772914</v>
      </c>
      <c r="BH126" s="697">
        <v>771566</v>
      </c>
      <c r="BI126" s="697">
        <v>771566</v>
      </c>
      <c r="BJ126" s="697">
        <v>651484</v>
      </c>
      <c r="BK126" s="697">
        <v>651484</v>
      </c>
      <c r="BL126" s="697">
        <v>504604</v>
      </c>
      <c r="BM126" s="697">
        <v>399935</v>
      </c>
      <c r="BN126" s="697">
        <v>0</v>
      </c>
      <c r="BO126" s="697">
        <v>0</v>
      </c>
      <c r="BP126" s="697">
        <v>0</v>
      </c>
      <c r="BQ126" s="697">
        <v>0</v>
      </c>
      <c r="BR126" s="697">
        <v>0</v>
      </c>
      <c r="BS126" s="697">
        <v>0</v>
      </c>
      <c r="BT126" s="698">
        <v>0</v>
      </c>
    </row>
    <row r="127" spans="2:73" ht="15.75">
      <c r="B127" s="692"/>
      <c r="C127" s="692"/>
      <c r="D127" s="692" t="s">
        <v>776</v>
      </c>
      <c r="E127" s="692" t="s">
        <v>755</v>
      </c>
      <c r="F127" s="692"/>
      <c r="G127" s="692"/>
      <c r="H127" s="692">
        <v>2017</v>
      </c>
      <c r="I127" s="644" t="s">
        <v>573</v>
      </c>
      <c r="J127" s="644" t="s">
        <v>585</v>
      </c>
      <c r="K127" s="633"/>
      <c r="L127" s="696"/>
      <c r="M127" s="697"/>
      <c r="N127" s="697"/>
      <c r="O127" s="697"/>
      <c r="P127" s="697">
        <v>0</v>
      </c>
      <c r="Q127" s="697">
        <v>0</v>
      </c>
      <c r="R127" s="697">
        <v>42</v>
      </c>
      <c r="S127" s="697">
        <v>42</v>
      </c>
      <c r="T127" s="697">
        <v>42</v>
      </c>
      <c r="U127" s="697">
        <v>42</v>
      </c>
      <c r="V127" s="697">
        <v>42</v>
      </c>
      <c r="W127" s="697">
        <v>42</v>
      </c>
      <c r="X127" s="697">
        <v>42</v>
      </c>
      <c r="Y127" s="697">
        <v>42</v>
      </c>
      <c r="Z127" s="697">
        <v>42</v>
      </c>
      <c r="AA127" s="697">
        <v>42</v>
      </c>
      <c r="AB127" s="697">
        <v>42</v>
      </c>
      <c r="AC127" s="697">
        <v>42</v>
      </c>
      <c r="AD127" s="697">
        <v>42</v>
      </c>
      <c r="AE127" s="697">
        <v>42</v>
      </c>
      <c r="AF127" s="697">
        <v>42</v>
      </c>
      <c r="AG127" s="697">
        <v>42</v>
      </c>
      <c r="AH127" s="697">
        <v>42</v>
      </c>
      <c r="AI127" s="697">
        <v>42</v>
      </c>
      <c r="AJ127" s="697">
        <v>38</v>
      </c>
      <c r="AK127" s="697">
        <v>0</v>
      </c>
      <c r="AL127" s="697">
        <v>0</v>
      </c>
      <c r="AM127" s="697">
        <v>0</v>
      </c>
      <c r="AN127" s="697">
        <v>0</v>
      </c>
      <c r="AO127" s="698">
        <v>0</v>
      </c>
      <c r="AP127" s="633"/>
      <c r="AQ127" s="696"/>
      <c r="AR127" s="697"/>
      <c r="AS127" s="697"/>
      <c r="AT127" s="697"/>
      <c r="AU127" s="697">
        <v>0</v>
      </c>
      <c r="AV127" s="697">
        <v>0</v>
      </c>
      <c r="AW127" s="697">
        <v>144419</v>
      </c>
      <c r="AX127" s="697">
        <v>144419</v>
      </c>
      <c r="AY127" s="697">
        <v>144419</v>
      </c>
      <c r="AZ127" s="697">
        <v>144419</v>
      </c>
      <c r="BA127" s="697">
        <v>144419</v>
      </c>
      <c r="BB127" s="697">
        <v>144419</v>
      </c>
      <c r="BC127" s="697">
        <v>144419</v>
      </c>
      <c r="BD127" s="697">
        <v>144419</v>
      </c>
      <c r="BE127" s="697">
        <v>144419</v>
      </c>
      <c r="BF127" s="697">
        <v>144419</v>
      </c>
      <c r="BG127" s="697">
        <v>144419</v>
      </c>
      <c r="BH127" s="697">
        <v>144419</v>
      </c>
      <c r="BI127" s="697">
        <v>144419</v>
      </c>
      <c r="BJ127" s="697">
        <v>144419</v>
      </c>
      <c r="BK127" s="697">
        <v>144419</v>
      </c>
      <c r="BL127" s="697">
        <v>144419</v>
      </c>
      <c r="BM127" s="697">
        <v>144419</v>
      </c>
      <c r="BN127" s="697">
        <v>144419</v>
      </c>
      <c r="BO127" s="697">
        <v>139450</v>
      </c>
      <c r="BP127" s="697">
        <v>0</v>
      </c>
      <c r="BQ127" s="697">
        <v>0</v>
      </c>
      <c r="BR127" s="697">
        <v>0</v>
      </c>
      <c r="BS127" s="697">
        <v>0</v>
      </c>
      <c r="BT127" s="698">
        <v>0</v>
      </c>
      <c r="BU127" s="163"/>
    </row>
    <row r="128" spans="2:73" ht="15.75">
      <c r="B128" s="692"/>
      <c r="C128" s="692"/>
      <c r="D128" s="692" t="s">
        <v>115</v>
      </c>
      <c r="E128" s="692" t="s">
        <v>755</v>
      </c>
      <c r="F128" s="692"/>
      <c r="G128" s="692"/>
      <c r="H128" s="692">
        <v>2017</v>
      </c>
      <c r="I128" s="644" t="s">
        <v>573</v>
      </c>
      <c r="J128" s="644" t="s">
        <v>585</v>
      </c>
      <c r="K128" s="633"/>
      <c r="L128" s="699"/>
      <c r="M128" s="700"/>
      <c r="N128" s="700"/>
      <c r="O128" s="700"/>
      <c r="P128" s="700">
        <v>0</v>
      </c>
      <c r="Q128" s="700">
        <v>0</v>
      </c>
      <c r="R128" s="700">
        <v>8</v>
      </c>
      <c r="S128" s="700">
        <v>8</v>
      </c>
      <c r="T128" s="700">
        <v>8</v>
      </c>
      <c r="U128" s="700">
        <v>8</v>
      </c>
      <c r="V128" s="700">
        <v>8</v>
      </c>
      <c r="W128" s="700">
        <v>8</v>
      </c>
      <c r="X128" s="700">
        <v>8</v>
      </c>
      <c r="Y128" s="700">
        <v>8</v>
      </c>
      <c r="Z128" s="700">
        <v>8</v>
      </c>
      <c r="AA128" s="700">
        <v>8</v>
      </c>
      <c r="AB128" s="700">
        <v>8</v>
      </c>
      <c r="AC128" s="700">
        <v>8</v>
      </c>
      <c r="AD128" s="700">
        <v>8</v>
      </c>
      <c r="AE128" s="700">
        <v>8</v>
      </c>
      <c r="AF128" s="700">
        <v>8</v>
      </c>
      <c r="AG128" s="700">
        <v>8</v>
      </c>
      <c r="AH128" s="700">
        <v>8</v>
      </c>
      <c r="AI128" s="700">
        <v>8</v>
      </c>
      <c r="AJ128" s="700">
        <v>8</v>
      </c>
      <c r="AK128" s="700">
        <v>8</v>
      </c>
      <c r="AL128" s="700">
        <v>8</v>
      </c>
      <c r="AM128" s="700">
        <v>8</v>
      </c>
      <c r="AN128" s="700">
        <v>8</v>
      </c>
      <c r="AO128" s="701">
        <v>0</v>
      </c>
      <c r="AP128" s="633"/>
      <c r="AQ128" s="699"/>
      <c r="AR128" s="700"/>
      <c r="AS128" s="700"/>
      <c r="AT128" s="700"/>
      <c r="AU128" s="700">
        <v>0</v>
      </c>
      <c r="AV128" s="700">
        <v>0</v>
      </c>
      <c r="AW128" s="700">
        <v>15911</v>
      </c>
      <c r="AX128" s="700">
        <v>15911</v>
      </c>
      <c r="AY128" s="700">
        <v>15911</v>
      </c>
      <c r="AZ128" s="700">
        <v>15911</v>
      </c>
      <c r="BA128" s="700">
        <v>15911</v>
      </c>
      <c r="BB128" s="700">
        <v>15911</v>
      </c>
      <c r="BC128" s="700">
        <v>15911</v>
      </c>
      <c r="BD128" s="700">
        <v>15911</v>
      </c>
      <c r="BE128" s="700">
        <v>15911</v>
      </c>
      <c r="BF128" s="700">
        <v>15911</v>
      </c>
      <c r="BG128" s="700">
        <v>15911</v>
      </c>
      <c r="BH128" s="700">
        <v>15911</v>
      </c>
      <c r="BI128" s="700">
        <v>15911</v>
      </c>
      <c r="BJ128" s="700">
        <v>15911</v>
      </c>
      <c r="BK128" s="700">
        <v>15911</v>
      </c>
      <c r="BL128" s="700">
        <v>15911</v>
      </c>
      <c r="BM128" s="700">
        <v>15911</v>
      </c>
      <c r="BN128" s="700">
        <v>15911</v>
      </c>
      <c r="BO128" s="700">
        <v>15911</v>
      </c>
      <c r="BP128" s="700">
        <v>15911</v>
      </c>
      <c r="BQ128" s="700">
        <v>15911</v>
      </c>
      <c r="BR128" s="700">
        <v>15911</v>
      </c>
      <c r="BS128" s="700">
        <v>15911</v>
      </c>
      <c r="BT128" s="701">
        <v>0</v>
      </c>
      <c r="BU128" s="163"/>
    </row>
    <row r="129" spans="2:73" ht="15.75">
      <c r="B129" s="692"/>
      <c r="C129" s="692"/>
      <c r="D129" s="692" t="s">
        <v>116</v>
      </c>
      <c r="E129" s="692" t="s">
        <v>755</v>
      </c>
      <c r="F129" s="692"/>
      <c r="G129" s="692"/>
      <c r="H129" s="692">
        <v>2017</v>
      </c>
      <c r="I129" s="644" t="s">
        <v>573</v>
      </c>
      <c r="J129" s="644" t="s">
        <v>585</v>
      </c>
      <c r="K129" s="633"/>
      <c r="L129" s="696"/>
      <c r="M129" s="697"/>
      <c r="N129" s="697"/>
      <c r="O129" s="697"/>
      <c r="P129" s="697">
        <v>0</v>
      </c>
      <c r="Q129" s="697">
        <v>0</v>
      </c>
      <c r="R129" s="697">
        <v>2</v>
      </c>
      <c r="S129" s="697">
        <v>2</v>
      </c>
      <c r="T129" s="697">
        <v>2</v>
      </c>
      <c r="U129" s="697">
        <v>2</v>
      </c>
      <c r="V129" s="697">
        <v>2</v>
      </c>
      <c r="W129" s="697">
        <v>2</v>
      </c>
      <c r="X129" s="697">
        <v>2</v>
      </c>
      <c r="Y129" s="697">
        <v>2</v>
      </c>
      <c r="Z129" s="697">
        <v>2</v>
      </c>
      <c r="AA129" s="697">
        <v>2</v>
      </c>
      <c r="AB129" s="697">
        <v>1</v>
      </c>
      <c r="AC129" s="697">
        <v>1</v>
      </c>
      <c r="AD129" s="697">
        <v>1</v>
      </c>
      <c r="AE129" s="697">
        <v>1</v>
      </c>
      <c r="AF129" s="697">
        <v>1</v>
      </c>
      <c r="AG129" s="697">
        <v>1</v>
      </c>
      <c r="AH129" s="697">
        <v>1</v>
      </c>
      <c r="AI129" s="697">
        <v>1</v>
      </c>
      <c r="AJ129" s="697">
        <v>1</v>
      </c>
      <c r="AK129" s="697">
        <v>1</v>
      </c>
      <c r="AL129" s="697">
        <v>0</v>
      </c>
      <c r="AM129" s="697">
        <v>0</v>
      </c>
      <c r="AN129" s="697">
        <v>0</v>
      </c>
      <c r="AO129" s="698">
        <v>0</v>
      </c>
      <c r="AP129" s="633"/>
      <c r="AQ129" s="696"/>
      <c r="AR129" s="697"/>
      <c r="AS129" s="697"/>
      <c r="AT129" s="697"/>
      <c r="AU129" s="697">
        <v>0</v>
      </c>
      <c r="AV129" s="697">
        <v>0</v>
      </c>
      <c r="AW129" s="697">
        <v>17442</v>
      </c>
      <c r="AX129" s="697">
        <v>17442</v>
      </c>
      <c r="AY129" s="697">
        <v>17442</v>
      </c>
      <c r="AZ129" s="697">
        <v>17442</v>
      </c>
      <c r="BA129" s="697">
        <v>17442</v>
      </c>
      <c r="BB129" s="697">
        <v>17442</v>
      </c>
      <c r="BC129" s="697">
        <v>17442</v>
      </c>
      <c r="BD129" s="697">
        <v>17442</v>
      </c>
      <c r="BE129" s="697">
        <v>17442</v>
      </c>
      <c r="BF129" s="697">
        <v>17393</v>
      </c>
      <c r="BG129" s="697">
        <v>14163</v>
      </c>
      <c r="BH129" s="697">
        <v>14073</v>
      </c>
      <c r="BI129" s="697">
        <v>14073</v>
      </c>
      <c r="BJ129" s="697">
        <v>14073</v>
      </c>
      <c r="BK129" s="697">
        <v>13157</v>
      </c>
      <c r="BL129" s="697">
        <v>12976</v>
      </c>
      <c r="BM129" s="697">
        <v>12976</v>
      </c>
      <c r="BN129" s="697">
        <v>12976</v>
      </c>
      <c r="BO129" s="697">
        <v>12976</v>
      </c>
      <c r="BP129" s="697">
        <v>12976</v>
      </c>
      <c r="BQ129" s="697">
        <v>4079</v>
      </c>
      <c r="BR129" s="697">
        <v>4079</v>
      </c>
      <c r="BS129" s="697">
        <v>4079</v>
      </c>
      <c r="BT129" s="698">
        <v>4079</v>
      </c>
      <c r="BU129" s="163"/>
    </row>
    <row r="130" spans="2:73" ht="15.75">
      <c r="B130" s="692"/>
      <c r="C130" s="692"/>
      <c r="D130" s="692" t="s">
        <v>118</v>
      </c>
      <c r="E130" s="692" t="s">
        <v>755</v>
      </c>
      <c r="F130" s="692"/>
      <c r="G130" s="692"/>
      <c r="H130" s="692">
        <v>2017</v>
      </c>
      <c r="I130" s="644" t="s">
        <v>573</v>
      </c>
      <c r="J130" s="644" t="s">
        <v>585</v>
      </c>
      <c r="K130" s="633"/>
      <c r="L130" s="696"/>
      <c r="M130" s="697"/>
      <c r="N130" s="697"/>
      <c r="O130" s="697"/>
      <c r="P130" s="697">
        <v>0</v>
      </c>
      <c r="Q130" s="697">
        <v>0</v>
      </c>
      <c r="R130" s="697">
        <v>71</v>
      </c>
      <c r="S130" s="697">
        <v>72</v>
      </c>
      <c r="T130" s="697">
        <v>72</v>
      </c>
      <c r="U130" s="697">
        <v>72</v>
      </c>
      <c r="V130" s="697">
        <v>72</v>
      </c>
      <c r="W130" s="697">
        <v>68</v>
      </c>
      <c r="X130" s="697">
        <v>68</v>
      </c>
      <c r="Y130" s="697">
        <v>68</v>
      </c>
      <c r="Z130" s="697">
        <v>68</v>
      </c>
      <c r="AA130" s="697">
        <v>68</v>
      </c>
      <c r="AB130" s="697">
        <v>61</v>
      </c>
      <c r="AC130" s="697">
        <v>61</v>
      </c>
      <c r="AD130" s="697">
        <v>9</v>
      </c>
      <c r="AE130" s="697">
        <v>1</v>
      </c>
      <c r="AF130" s="697">
        <v>1</v>
      </c>
      <c r="AG130" s="697">
        <v>0</v>
      </c>
      <c r="AH130" s="697">
        <v>0</v>
      </c>
      <c r="AI130" s="697">
        <v>0</v>
      </c>
      <c r="AJ130" s="697">
        <v>0</v>
      </c>
      <c r="AK130" s="697">
        <v>0</v>
      </c>
      <c r="AL130" s="697">
        <v>0</v>
      </c>
      <c r="AM130" s="697">
        <v>0</v>
      </c>
      <c r="AN130" s="697">
        <v>0</v>
      </c>
      <c r="AO130" s="698">
        <v>0</v>
      </c>
      <c r="AP130" s="633"/>
      <c r="AQ130" s="696"/>
      <c r="AR130" s="697"/>
      <c r="AS130" s="697"/>
      <c r="AT130" s="697"/>
      <c r="AU130" s="697">
        <v>0</v>
      </c>
      <c r="AV130" s="697">
        <v>0</v>
      </c>
      <c r="AW130" s="697">
        <v>335002</v>
      </c>
      <c r="AX130" s="697">
        <v>340683</v>
      </c>
      <c r="AY130" s="697">
        <v>340683</v>
      </c>
      <c r="AZ130" s="697">
        <v>340683</v>
      </c>
      <c r="BA130" s="697">
        <v>340683</v>
      </c>
      <c r="BB130" s="697">
        <v>315723</v>
      </c>
      <c r="BC130" s="697">
        <v>315723</v>
      </c>
      <c r="BD130" s="697">
        <v>315723</v>
      </c>
      <c r="BE130" s="697">
        <v>309077</v>
      </c>
      <c r="BF130" s="697">
        <v>309077</v>
      </c>
      <c r="BG130" s="697">
        <v>271137</v>
      </c>
      <c r="BH130" s="697">
        <v>271137</v>
      </c>
      <c r="BI130" s="697">
        <v>31933</v>
      </c>
      <c r="BJ130" s="697">
        <v>2084</v>
      </c>
      <c r="BK130" s="697">
        <v>1813</v>
      </c>
      <c r="BL130" s="697">
        <v>0</v>
      </c>
      <c r="BM130" s="697">
        <v>0</v>
      </c>
      <c r="BN130" s="697">
        <v>0</v>
      </c>
      <c r="BO130" s="697">
        <v>0</v>
      </c>
      <c r="BP130" s="697">
        <v>0</v>
      </c>
      <c r="BQ130" s="697">
        <v>0</v>
      </c>
      <c r="BR130" s="697">
        <v>0</v>
      </c>
      <c r="BS130" s="697">
        <v>0</v>
      </c>
      <c r="BT130" s="698">
        <v>0</v>
      </c>
      <c r="BU130" s="163"/>
    </row>
    <row r="131" spans="2:73" ht="15.75">
      <c r="B131" s="692"/>
      <c r="C131" s="692"/>
      <c r="D131" s="692" t="s">
        <v>778</v>
      </c>
      <c r="E131" s="692" t="s">
        <v>755</v>
      </c>
      <c r="F131" s="692"/>
      <c r="G131" s="692"/>
      <c r="H131" s="692">
        <v>2017</v>
      </c>
      <c r="I131" s="644" t="s">
        <v>573</v>
      </c>
      <c r="J131" s="644" t="s">
        <v>585</v>
      </c>
      <c r="K131" s="633"/>
      <c r="L131" s="696"/>
      <c r="M131" s="697"/>
      <c r="N131" s="697"/>
      <c r="O131" s="697"/>
      <c r="P131" s="697">
        <v>0</v>
      </c>
      <c r="Q131" s="697">
        <v>0</v>
      </c>
      <c r="R131" s="697">
        <v>10</v>
      </c>
      <c r="S131" s="697">
        <v>10</v>
      </c>
      <c r="T131" s="697">
        <v>10</v>
      </c>
      <c r="U131" s="697">
        <v>10</v>
      </c>
      <c r="V131" s="697">
        <v>10</v>
      </c>
      <c r="W131" s="697">
        <v>9</v>
      </c>
      <c r="X131" s="697">
        <v>9</v>
      </c>
      <c r="Y131" s="697">
        <v>9</v>
      </c>
      <c r="Z131" s="697">
        <v>9</v>
      </c>
      <c r="AA131" s="697">
        <v>9</v>
      </c>
      <c r="AB131" s="697">
        <v>9</v>
      </c>
      <c r="AC131" s="697">
        <v>9</v>
      </c>
      <c r="AD131" s="697">
        <v>9</v>
      </c>
      <c r="AE131" s="697">
        <v>9</v>
      </c>
      <c r="AF131" s="697">
        <v>9</v>
      </c>
      <c r="AG131" s="697">
        <v>9</v>
      </c>
      <c r="AH131" s="697">
        <v>9</v>
      </c>
      <c r="AI131" s="697">
        <v>9</v>
      </c>
      <c r="AJ131" s="697">
        <v>8</v>
      </c>
      <c r="AK131" s="697">
        <v>6</v>
      </c>
      <c r="AL131" s="697">
        <v>0</v>
      </c>
      <c r="AM131" s="697">
        <v>0</v>
      </c>
      <c r="AN131" s="697">
        <v>0</v>
      </c>
      <c r="AO131" s="698">
        <v>0</v>
      </c>
      <c r="AP131" s="633"/>
      <c r="AQ131" s="696"/>
      <c r="AR131" s="697"/>
      <c r="AS131" s="697"/>
      <c r="AT131" s="697"/>
      <c r="AU131" s="697">
        <v>0</v>
      </c>
      <c r="AV131" s="697">
        <v>0</v>
      </c>
      <c r="AW131" s="697">
        <v>48009</v>
      </c>
      <c r="AX131" s="697">
        <v>48009</v>
      </c>
      <c r="AY131" s="697">
        <v>48009</v>
      </c>
      <c r="AZ131" s="697">
        <v>48009</v>
      </c>
      <c r="BA131" s="697">
        <v>47867</v>
      </c>
      <c r="BB131" s="697">
        <v>46193</v>
      </c>
      <c r="BC131" s="697">
        <v>46193</v>
      </c>
      <c r="BD131" s="697">
        <v>46193</v>
      </c>
      <c r="BE131" s="697">
        <v>46193</v>
      </c>
      <c r="BF131" s="697">
        <v>46193</v>
      </c>
      <c r="BG131" s="697">
        <v>46193</v>
      </c>
      <c r="BH131" s="697">
        <v>45980</v>
      </c>
      <c r="BI131" s="697">
        <v>45980</v>
      </c>
      <c r="BJ131" s="697">
        <v>45980</v>
      </c>
      <c r="BK131" s="697">
        <v>45980</v>
      </c>
      <c r="BL131" s="697">
        <v>45812</v>
      </c>
      <c r="BM131" s="697">
        <v>45812</v>
      </c>
      <c r="BN131" s="697">
        <v>45605</v>
      </c>
      <c r="BO131" s="697">
        <v>44280</v>
      </c>
      <c r="BP131" s="697">
        <v>9793</v>
      </c>
      <c r="BQ131" s="697">
        <v>0</v>
      </c>
      <c r="BR131" s="697">
        <v>0</v>
      </c>
      <c r="BS131" s="697">
        <v>0</v>
      </c>
      <c r="BT131" s="698">
        <v>0</v>
      </c>
      <c r="BU131" s="163"/>
    </row>
    <row r="132" spans="2:73">
      <c r="B132" s="692"/>
      <c r="C132" s="692" t="s">
        <v>779</v>
      </c>
      <c r="D132" s="692" t="s">
        <v>118</v>
      </c>
      <c r="E132" s="692" t="s">
        <v>755</v>
      </c>
      <c r="F132" s="692"/>
      <c r="G132" s="692"/>
      <c r="H132" s="692">
        <v>2016</v>
      </c>
      <c r="I132" s="644" t="s">
        <v>575</v>
      </c>
      <c r="J132" s="644" t="s">
        <v>578</v>
      </c>
      <c r="K132" s="633"/>
      <c r="L132" s="696"/>
      <c r="M132" s="697"/>
      <c r="N132" s="697"/>
      <c r="O132" s="697"/>
      <c r="P132" s="697"/>
      <c r="Q132" s="697">
        <f>AV132*((R130+Q124+Q121+P106)/(AW130+AV124+AV121+AU106))</f>
        <v>6.6033352522128856</v>
      </c>
      <c r="R132" s="697">
        <f t="shared" ref="R132:V132" si="0">AW132*((S130+R124+R121+Q106)/(AX130+AW124+AW121+AV106))</f>
        <v>6.6199032367180175</v>
      </c>
      <c r="S132" s="697">
        <f t="shared" si="0"/>
        <v>6.6033001794999855</v>
      </c>
      <c r="T132" s="697">
        <f t="shared" si="0"/>
        <v>6.5951164430246703</v>
      </c>
      <c r="U132" s="697">
        <f t="shared" si="0"/>
        <v>6.5869327065493559</v>
      </c>
      <c r="V132" s="697">
        <f t="shared" si="0"/>
        <v>6.4922769339694213</v>
      </c>
      <c r="W132" s="697">
        <f>BB132*((X130+W124+W121+V106)/(BC130+BB124+BB121+BA106))</f>
        <v>6.4950909866375008</v>
      </c>
      <c r="X132" s="697"/>
      <c r="Y132" s="697"/>
      <c r="Z132" s="697"/>
      <c r="AA132" s="697"/>
      <c r="AB132" s="697"/>
      <c r="AC132" s="697"/>
      <c r="AD132" s="697"/>
      <c r="AE132" s="697"/>
      <c r="AF132" s="697"/>
      <c r="AG132" s="697"/>
      <c r="AH132" s="697"/>
      <c r="AI132" s="697"/>
      <c r="AJ132" s="697"/>
      <c r="AK132" s="697"/>
      <c r="AL132" s="697"/>
      <c r="AM132" s="697"/>
      <c r="AN132" s="697"/>
      <c r="AO132" s="698"/>
      <c r="AP132" s="633"/>
      <c r="AQ132" s="696"/>
      <c r="AR132" s="697"/>
      <c r="AS132" s="697"/>
      <c r="AT132" s="697"/>
      <c r="AU132" s="697"/>
      <c r="AV132" s="697">
        <v>64503.341897339094</v>
      </c>
      <c r="AW132" s="697">
        <f>AV132-($AV$132-$AZ$132)/4</f>
        <v>64423.597961603962</v>
      </c>
      <c r="AX132" s="697">
        <f t="shared" ref="AX132:AY132" si="1">AW132-($AV$132-$AZ$132)/4</f>
        <v>64343.85402586883</v>
      </c>
      <c r="AY132" s="697">
        <f t="shared" si="1"/>
        <v>64264.110090133698</v>
      </c>
      <c r="AZ132" s="697">
        <v>64184.366154398565</v>
      </c>
      <c r="BA132" s="697">
        <f>AZ132-($AV$132-$AZ$132)/4</f>
        <v>64104.622218663433</v>
      </c>
      <c r="BB132" s="697">
        <f t="shared" ref="BB132" si="2">BA132-($AV$132-$AZ$132)/4</f>
        <v>64024.878282928301</v>
      </c>
      <c r="BC132" s="697"/>
      <c r="BD132" s="697"/>
      <c r="BE132" s="697"/>
      <c r="BF132" s="697"/>
      <c r="BG132" s="697"/>
      <c r="BH132" s="697"/>
      <c r="BI132" s="697"/>
      <c r="BJ132" s="697"/>
      <c r="BK132" s="697"/>
      <c r="BL132" s="697"/>
      <c r="BM132" s="697"/>
      <c r="BN132" s="697"/>
      <c r="BO132" s="697"/>
      <c r="BP132" s="697"/>
      <c r="BQ132" s="697"/>
      <c r="BR132" s="697"/>
      <c r="BS132" s="697"/>
      <c r="BT132" s="698"/>
    </row>
    <row r="133" spans="2:73" ht="15.75">
      <c r="B133" s="692"/>
      <c r="C133" s="692" t="s">
        <v>779</v>
      </c>
      <c r="D133" s="692" t="s">
        <v>114</v>
      </c>
      <c r="E133" s="692" t="s">
        <v>755</v>
      </c>
      <c r="F133" s="692"/>
      <c r="G133" s="692"/>
      <c r="H133" s="692">
        <v>2016</v>
      </c>
      <c r="I133" s="644" t="s">
        <v>575</v>
      </c>
      <c r="J133" s="644" t="s">
        <v>578</v>
      </c>
      <c r="K133" s="633"/>
      <c r="L133" s="696"/>
      <c r="M133" s="697"/>
      <c r="N133" s="697"/>
      <c r="O133" s="697"/>
      <c r="P133" s="697"/>
      <c r="Q133" s="697"/>
      <c r="R133" s="697"/>
      <c r="S133" s="697"/>
      <c r="T133" s="697"/>
      <c r="U133" s="697"/>
      <c r="V133" s="697"/>
      <c r="W133" s="697"/>
      <c r="X133" s="697"/>
      <c r="Y133" s="697"/>
      <c r="Z133" s="697"/>
      <c r="AA133" s="697"/>
      <c r="AB133" s="697"/>
      <c r="AC133" s="697"/>
      <c r="AD133" s="697"/>
      <c r="AE133" s="697"/>
      <c r="AF133" s="697"/>
      <c r="AG133" s="697"/>
      <c r="AH133" s="697"/>
      <c r="AI133" s="697"/>
      <c r="AJ133" s="697"/>
      <c r="AK133" s="697"/>
      <c r="AL133" s="697"/>
      <c r="AM133" s="697"/>
      <c r="AN133" s="697"/>
      <c r="AO133" s="698"/>
      <c r="AP133" s="633"/>
      <c r="AQ133" s="696"/>
      <c r="AR133" s="697"/>
      <c r="AS133" s="697"/>
      <c r="AT133" s="697"/>
      <c r="AU133" s="697"/>
      <c r="AV133" s="697">
        <v>11.8916984917</v>
      </c>
      <c r="AW133" s="697">
        <f>AV133-($AV$133-$AZ$133)/4</f>
        <v>11.8916984917</v>
      </c>
      <c r="AX133" s="697">
        <f t="shared" ref="AX133:AY133" si="3">AW133-($AV$133-$AZ$133)/4</f>
        <v>11.8916984917</v>
      </c>
      <c r="AY133" s="697">
        <f t="shared" si="3"/>
        <v>11.8916984917</v>
      </c>
      <c r="AZ133" s="697">
        <v>11.8916984917</v>
      </c>
      <c r="BA133" s="697">
        <f t="shared" ref="BA133:BB133" si="4">AZ133-($AV$133-$AZ$133)/4</f>
        <v>11.8916984917</v>
      </c>
      <c r="BB133" s="697">
        <f t="shared" si="4"/>
        <v>11.8916984917</v>
      </c>
      <c r="BC133" s="697"/>
      <c r="BD133" s="697"/>
      <c r="BE133" s="697"/>
      <c r="BF133" s="697"/>
      <c r="BG133" s="697"/>
      <c r="BH133" s="697"/>
      <c r="BI133" s="697"/>
      <c r="BJ133" s="697"/>
      <c r="BK133" s="697"/>
      <c r="BL133" s="697"/>
      <c r="BM133" s="697"/>
      <c r="BN133" s="697"/>
      <c r="BO133" s="697"/>
      <c r="BP133" s="697"/>
      <c r="BQ133" s="697"/>
      <c r="BR133" s="697"/>
      <c r="BS133" s="697"/>
      <c r="BT133" s="698"/>
      <c r="BU133" s="163"/>
    </row>
    <row r="134" spans="2:73" ht="15.75">
      <c r="B134" s="692"/>
      <c r="C134" s="692" t="s">
        <v>779</v>
      </c>
      <c r="D134" s="692" t="s">
        <v>113</v>
      </c>
      <c r="E134" s="692" t="s">
        <v>755</v>
      </c>
      <c r="F134" s="692"/>
      <c r="G134" s="692"/>
      <c r="H134" s="692">
        <v>2017</v>
      </c>
      <c r="I134" s="644" t="s">
        <v>575</v>
      </c>
      <c r="J134" s="644" t="s">
        <v>578</v>
      </c>
      <c r="K134" s="633"/>
      <c r="L134" s="699"/>
      <c r="M134" s="700"/>
      <c r="N134" s="700"/>
      <c r="O134" s="700"/>
      <c r="P134" s="700"/>
      <c r="Q134" s="700"/>
      <c r="R134" s="700"/>
      <c r="S134" s="700"/>
      <c r="T134" s="700"/>
      <c r="U134" s="700"/>
      <c r="V134" s="700"/>
      <c r="W134" s="700"/>
      <c r="X134" s="700"/>
      <c r="Y134" s="700"/>
      <c r="Z134" s="700"/>
      <c r="AA134" s="700"/>
      <c r="AB134" s="700"/>
      <c r="AC134" s="700"/>
      <c r="AD134" s="700"/>
      <c r="AE134" s="700"/>
      <c r="AF134" s="700"/>
      <c r="AG134" s="700"/>
      <c r="AH134" s="700"/>
      <c r="AI134" s="700"/>
      <c r="AJ134" s="700"/>
      <c r="AK134" s="700"/>
      <c r="AL134" s="700"/>
      <c r="AM134" s="700"/>
      <c r="AN134" s="700"/>
      <c r="AO134" s="701"/>
      <c r="AP134" s="633"/>
      <c r="AQ134" s="699"/>
      <c r="AR134" s="700"/>
      <c r="AS134" s="700"/>
      <c r="AT134" s="700"/>
      <c r="AU134" s="700"/>
      <c r="AV134" s="700"/>
      <c r="AW134" s="700">
        <v>1618.9195842510744</v>
      </c>
      <c r="AX134" s="700">
        <f>AW134-($AW134-$AZ134)/3</f>
        <v>1614.4833991089768</v>
      </c>
      <c r="AY134" s="700">
        <f>AX134-($AW134-$AZ134)/3</f>
        <v>1610.0472139668791</v>
      </c>
      <c r="AZ134" s="700">
        <v>1605.6110288247817</v>
      </c>
      <c r="BA134" s="700">
        <f>AZ134-($AW134-$AZ134)/3</f>
        <v>1601.174843682684</v>
      </c>
      <c r="BB134" s="700">
        <f>BA134-($AW134-$AZ134)/3</f>
        <v>1596.7386585405864</v>
      </c>
      <c r="BC134" s="700"/>
      <c r="BD134" s="700"/>
      <c r="BE134" s="700"/>
      <c r="BF134" s="700"/>
      <c r="BG134" s="700"/>
      <c r="BH134" s="700"/>
      <c r="BI134" s="700"/>
      <c r="BJ134" s="700"/>
      <c r="BK134" s="700"/>
      <c r="BL134" s="700"/>
      <c r="BM134" s="700"/>
      <c r="BN134" s="700"/>
      <c r="BO134" s="700"/>
      <c r="BP134" s="700"/>
      <c r="BQ134" s="700"/>
      <c r="BR134" s="700"/>
      <c r="BS134" s="700"/>
      <c r="BT134" s="701"/>
      <c r="BU134" s="163"/>
    </row>
    <row r="135" spans="2:73" ht="15.75">
      <c r="B135" s="692"/>
      <c r="C135" s="692" t="s">
        <v>779</v>
      </c>
      <c r="D135" s="692" t="s">
        <v>114</v>
      </c>
      <c r="E135" s="692" t="s">
        <v>755</v>
      </c>
      <c r="F135" s="692"/>
      <c r="G135" s="692"/>
      <c r="H135" s="692">
        <v>2017</v>
      </c>
      <c r="I135" s="644" t="s">
        <v>575</v>
      </c>
      <c r="J135" s="644" t="s">
        <v>578</v>
      </c>
      <c r="K135" s="633"/>
      <c r="L135" s="696"/>
      <c r="M135" s="697"/>
      <c r="N135" s="697"/>
      <c r="O135" s="697"/>
      <c r="P135" s="697"/>
      <c r="Q135" s="697"/>
      <c r="R135" s="697"/>
      <c r="S135" s="697"/>
      <c r="T135" s="697"/>
      <c r="U135" s="697"/>
      <c r="V135" s="697"/>
      <c r="W135" s="697"/>
      <c r="X135" s="697"/>
      <c r="Y135" s="697"/>
      <c r="Z135" s="697"/>
      <c r="AA135" s="697"/>
      <c r="AB135" s="697"/>
      <c r="AC135" s="697"/>
      <c r="AD135" s="697"/>
      <c r="AE135" s="697"/>
      <c r="AF135" s="697"/>
      <c r="AG135" s="697"/>
      <c r="AH135" s="697"/>
      <c r="AI135" s="697"/>
      <c r="AJ135" s="697"/>
      <c r="AK135" s="697"/>
      <c r="AL135" s="697"/>
      <c r="AM135" s="697"/>
      <c r="AN135" s="697"/>
      <c r="AO135" s="698"/>
      <c r="AP135" s="633"/>
      <c r="AQ135" s="696"/>
      <c r="AR135" s="697"/>
      <c r="AS135" s="697"/>
      <c r="AT135" s="697"/>
      <c r="AU135" s="697"/>
      <c r="AV135" s="697"/>
      <c r="AW135" s="697">
        <v>5288.2729724000001</v>
      </c>
      <c r="AX135" s="697">
        <f t="shared" ref="AX135:AY135" si="5">AW135-($AW135-$AZ135)/3</f>
        <v>5288.2729724000001</v>
      </c>
      <c r="AY135" s="697">
        <f t="shared" si="5"/>
        <v>5288.2729724000001</v>
      </c>
      <c r="AZ135" s="697">
        <v>5288.2729724000001</v>
      </c>
      <c r="BA135" s="697">
        <f t="shared" ref="BA135:BB135" si="6">AZ135-($AW135-$AZ135)/3</f>
        <v>5288.2729724000001</v>
      </c>
      <c r="BB135" s="697">
        <f t="shared" si="6"/>
        <v>5288.2729724000001</v>
      </c>
      <c r="BC135" s="697"/>
      <c r="BD135" s="697"/>
      <c r="BE135" s="697"/>
      <c r="BF135" s="697"/>
      <c r="BG135" s="697"/>
      <c r="BH135" s="697"/>
      <c r="BI135" s="697"/>
      <c r="BJ135" s="697"/>
      <c r="BK135" s="697"/>
      <c r="BL135" s="697"/>
      <c r="BM135" s="697"/>
      <c r="BN135" s="697"/>
      <c r="BO135" s="697"/>
      <c r="BP135" s="697"/>
      <c r="BQ135" s="697"/>
      <c r="BR135" s="697"/>
      <c r="BS135" s="697"/>
      <c r="BT135" s="698"/>
      <c r="BU135" s="163"/>
    </row>
    <row r="136" spans="2:73" ht="15.75">
      <c r="B136" s="692"/>
      <c r="C136" s="692" t="s">
        <v>779</v>
      </c>
      <c r="D136" s="692" t="s">
        <v>115</v>
      </c>
      <c r="E136" s="692" t="s">
        <v>755</v>
      </c>
      <c r="F136" s="692"/>
      <c r="G136" s="692"/>
      <c r="H136" s="692">
        <v>2017</v>
      </c>
      <c r="I136" s="644" t="s">
        <v>575</v>
      </c>
      <c r="J136" s="644" t="s">
        <v>578</v>
      </c>
      <c r="K136" s="633"/>
      <c r="L136" s="696"/>
      <c r="M136" s="697"/>
      <c r="N136" s="697"/>
      <c r="O136" s="697"/>
      <c r="P136" s="697"/>
      <c r="Q136" s="697"/>
      <c r="R136" s="697"/>
      <c r="S136" s="697"/>
      <c r="T136" s="697"/>
      <c r="U136" s="697"/>
      <c r="V136" s="697"/>
      <c r="W136" s="697"/>
      <c r="X136" s="697"/>
      <c r="Y136" s="697"/>
      <c r="Z136" s="697"/>
      <c r="AA136" s="697"/>
      <c r="AB136" s="697"/>
      <c r="AC136" s="697"/>
      <c r="AD136" s="697"/>
      <c r="AE136" s="697"/>
      <c r="AF136" s="697"/>
      <c r="AG136" s="697"/>
      <c r="AH136" s="697"/>
      <c r="AI136" s="697"/>
      <c r="AJ136" s="697"/>
      <c r="AK136" s="697"/>
      <c r="AL136" s="697"/>
      <c r="AM136" s="697"/>
      <c r="AN136" s="697"/>
      <c r="AO136" s="698"/>
      <c r="AP136" s="633"/>
      <c r="AQ136" s="696"/>
      <c r="AR136" s="697"/>
      <c r="AS136" s="697"/>
      <c r="AT136" s="697"/>
      <c r="AU136" s="697"/>
      <c r="AV136" s="697"/>
      <c r="AW136" s="697">
        <v>5988.2759481328094</v>
      </c>
      <c r="AX136" s="697">
        <f t="shared" ref="AX136:AY136" si="7">AW136-($AW136-$AZ136)/3</f>
        <v>5988.2759481328094</v>
      </c>
      <c r="AY136" s="697">
        <f t="shared" si="7"/>
        <v>5988.2759481328094</v>
      </c>
      <c r="AZ136" s="697">
        <v>5988.2759481328094</v>
      </c>
      <c r="BA136" s="697">
        <f t="shared" ref="BA136:BB136" si="8">AZ136-($AW136-$AZ136)/3</f>
        <v>5988.2759481328094</v>
      </c>
      <c r="BB136" s="697">
        <f t="shared" si="8"/>
        <v>5988.2759481328094</v>
      </c>
      <c r="BC136" s="697"/>
      <c r="BD136" s="697"/>
      <c r="BE136" s="697"/>
      <c r="BF136" s="697"/>
      <c r="BG136" s="697"/>
      <c r="BH136" s="697"/>
      <c r="BI136" s="697"/>
      <c r="BJ136" s="697"/>
      <c r="BK136" s="697"/>
      <c r="BL136" s="697"/>
      <c r="BM136" s="697"/>
      <c r="BN136" s="697"/>
      <c r="BO136" s="697"/>
      <c r="BP136" s="697"/>
      <c r="BQ136" s="697"/>
      <c r="BR136" s="697"/>
      <c r="BS136" s="697"/>
      <c r="BT136" s="698"/>
      <c r="BU136" s="163"/>
    </row>
    <row r="137" spans="2:73" ht="15.75">
      <c r="B137" s="692"/>
      <c r="C137" s="692" t="s">
        <v>779</v>
      </c>
      <c r="D137" s="692" t="s">
        <v>118</v>
      </c>
      <c r="E137" s="692" t="s">
        <v>755</v>
      </c>
      <c r="F137" s="692"/>
      <c r="G137" s="692"/>
      <c r="H137" s="692">
        <v>2017</v>
      </c>
      <c r="I137" s="644" t="s">
        <v>575</v>
      </c>
      <c r="J137" s="644" t="s">
        <v>578</v>
      </c>
      <c r="K137" s="633"/>
      <c r="L137" s="696"/>
      <c r="M137" s="697"/>
      <c r="N137" s="697"/>
      <c r="O137" s="697"/>
      <c r="P137" s="697"/>
      <c r="Q137" s="697"/>
      <c r="R137" s="762">
        <f>AW137*((R130+Q124+Q121+P106)/(AW130+AV124+AV121+AU106))</f>
        <v>2.9988626179448263</v>
      </c>
      <c r="S137" s="762">
        <f t="shared" ref="S137:W137" si="9">AX137*((S130+R124+R121+Q106)/(AX130+AW124+AW121+AV106))</f>
        <v>3.0051464209728529</v>
      </c>
      <c r="T137" s="762">
        <f t="shared" si="9"/>
        <v>2.9963689620553944</v>
      </c>
      <c r="U137" s="762">
        <f t="shared" si="9"/>
        <v>2.9914135063745784</v>
      </c>
      <c r="V137" s="762">
        <f t="shared" si="9"/>
        <v>2.9864580506937624</v>
      </c>
      <c r="W137" s="762">
        <f t="shared" si="9"/>
        <v>2.9423132899923794</v>
      </c>
      <c r="X137" s="697"/>
      <c r="Y137" s="697"/>
      <c r="Z137" s="697"/>
      <c r="AA137" s="697"/>
      <c r="AB137" s="697"/>
      <c r="AC137" s="697"/>
      <c r="AD137" s="697"/>
      <c r="AE137" s="697"/>
      <c r="AF137" s="697"/>
      <c r="AG137" s="697"/>
      <c r="AH137" s="697"/>
      <c r="AI137" s="697"/>
      <c r="AJ137" s="697"/>
      <c r="AK137" s="697"/>
      <c r="AL137" s="697"/>
      <c r="AM137" s="697"/>
      <c r="AN137" s="697"/>
      <c r="AO137" s="698"/>
      <c r="AP137" s="633"/>
      <c r="AQ137" s="696"/>
      <c r="AR137" s="697"/>
      <c r="AS137" s="697"/>
      <c r="AT137" s="697"/>
      <c r="AU137" s="697"/>
      <c r="AV137" s="697"/>
      <c r="AW137" s="697">
        <v>29293.781605836346</v>
      </c>
      <c r="AX137" s="697">
        <f t="shared" ref="AX137:AY137" si="10">AW137-($AW137-$AZ137)/3</f>
        <v>29245.494672289398</v>
      </c>
      <c r="AY137" s="697">
        <f t="shared" si="10"/>
        <v>29197.207738742451</v>
      </c>
      <c r="AZ137" s="697">
        <v>29148.920805195499</v>
      </c>
      <c r="BA137" s="697">
        <f t="shared" ref="BA137:BB137" si="11">AZ137-($AW137-$AZ137)/3</f>
        <v>29100.633871648552</v>
      </c>
      <c r="BB137" s="697">
        <f t="shared" si="11"/>
        <v>29052.346938101604</v>
      </c>
      <c r="BC137" s="697"/>
      <c r="BD137" s="697"/>
      <c r="BE137" s="697"/>
      <c r="BF137" s="697"/>
      <c r="BG137" s="697"/>
      <c r="BH137" s="697"/>
      <c r="BI137" s="697"/>
      <c r="BJ137" s="697"/>
      <c r="BK137" s="697"/>
      <c r="BL137" s="697"/>
      <c r="BM137" s="697"/>
      <c r="BN137" s="697"/>
      <c r="BO137" s="697"/>
      <c r="BP137" s="697"/>
      <c r="BQ137" s="697"/>
      <c r="BR137" s="697"/>
      <c r="BS137" s="697"/>
      <c r="BT137" s="698"/>
      <c r="BU137" s="163"/>
    </row>
    <row r="138" spans="2:73">
      <c r="B138" s="692"/>
      <c r="C138" s="692" t="s">
        <v>779</v>
      </c>
      <c r="D138" s="692" t="s">
        <v>114</v>
      </c>
      <c r="E138" s="692" t="s">
        <v>755</v>
      </c>
      <c r="F138" s="692"/>
      <c r="G138" s="692"/>
      <c r="H138" s="692">
        <v>2018</v>
      </c>
      <c r="I138" s="644" t="s">
        <v>575</v>
      </c>
      <c r="J138" s="644" t="s">
        <v>585</v>
      </c>
      <c r="K138" s="633"/>
      <c r="L138" s="696"/>
      <c r="M138" s="697"/>
      <c r="N138" s="697"/>
      <c r="O138" s="697"/>
      <c r="P138" s="697"/>
      <c r="Q138" s="697"/>
      <c r="R138" s="697"/>
      <c r="S138" s="697"/>
      <c r="T138" s="697"/>
      <c r="U138" s="697"/>
      <c r="V138" s="697"/>
      <c r="W138" s="697"/>
      <c r="X138" s="697"/>
      <c r="Y138" s="697"/>
      <c r="Z138" s="697"/>
      <c r="AA138" s="697"/>
      <c r="AB138" s="697"/>
      <c r="AC138" s="697"/>
      <c r="AD138" s="697"/>
      <c r="AE138" s="697"/>
      <c r="AF138" s="697"/>
      <c r="AG138" s="697"/>
      <c r="AH138" s="697"/>
      <c r="AI138" s="697"/>
      <c r="AJ138" s="697"/>
      <c r="AK138" s="697"/>
      <c r="AL138" s="697"/>
      <c r="AM138" s="697"/>
      <c r="AN138" s="697"/>
      <c r="AO138" s="698"/>
      <c r="AP138" s="633"/>
      <c r="AQ138" s="696"/>
      <c r="AR138" s="697"/>
      <c r="AS138" s="697"/>
      <c r="AT138" s="697"/>
      <c r="AU138" s="697"/>
      <c r="AV138" s="697"/>
      <c r="AW138" s="697"/>
      <c r="AX138" s="697">
        <v>71993.75393625001</v>
      </c>
      <c r="AY138" s="697">
        <f>AX138-($AX138-$AZ138)/2</f>
        <v>71993.75393625001</v>
      </c>
      <c r="AZ138" s="697">
        <v>71993.75393625001</v>
      </c>
      <c r="BA138" s="697">
        <f>AZ138-($AX138-$AZ138)/2</f>
        <v>71993.75393625001</v>
      </c>
      <c r="BB138" s="697">
        <f>BA138-($AX138-$AZ138)/2</f>
        <v>71993.75393625001</v>
      </c>
      <c r="BC138" s="697"/>
      <c r="BD138" s="697"/>
      <c r="BE138" s="697"/>
      <c r="BF138" s="697"/>
      <c r="BG138" s="697"/>
      <c r="BH138" s="697"/>
      <c r="BI138" s="697"/>
      <c r="BJ138" s="697"/>
      <c r="BK138" s="697"/>
      <c r="BL138" s="697"/>
      <c r="BM138" s="697"/>
      <c r="BN138" s="697"/>
      <c r="BO138" s="697"/>
      <c r="BP138" s="697"/>
      <c r="BQ138" s="697"/>
      <c r="BR138" s="697"/>
      <c r="BS138" s="697"/>
      <c r="BT138" s="698"/>
    </row>
    <row r="139" spans="2:73" ht="15.75">
      <c r="B139" s="692"/>
      <c r="C139" s="692" t="s">
        <v>779</v>
      </c>
      <c r="D139" s="692" t="s">
        <v>116</v>
      </c>
      <c r="E139" s="692" t="s">
        <v>755</v>
      </c>
      <c r="F139" s="692"/>
      <c r="G139" s="692"/>
      <c r="H139" s="692">
        <v>2018</v>
      </c>
      <c r="I139" s="644" t="s">
        <v>575</v>
      </c>
      <c r="J139" s="644" t="s">
        <v>585</v>
      </c>
      <c r="K139" s="633"/>
      <c r="L139" s="696"/>
      <c r="M139" s="697"/>
      <c r="N139" s="697"/>
      <c r="O139" s="697"/>
      <c r="P139" s="697"/>
      <c r="Q139" s="697"/>
      <c r="R139" s="697"/>
      <c r="S139" s="697"/>
      <c r="T139" s="697"/>
      <c r="U139" s="697"/>
      <c r="V139" s="697"/>
      <c r="W139" s="697"/>
      <c r="X139" s="697"/>
      <c r="Y139" s="697"/>
      <c r="Z139" s="697"/>
      <c r="AA139" s="697"/>
      <c r="AB139" s="697"/>
      <c r="AC139" s="697"/>
      <c r="AD139" s="697"/>
      <c r="AE139" s="697"/>
      <c r="AF139" s="697"/>
      <c r="AG139" s="697"/>
      <c r="AH139" s="697"/>
      <c r="AI139" s="697"/>
      <c r="AJ139" s="697"/>
      <c r="AK139" s="697"/>
      <c r="AL139" s="697"/>
      <c r="AM139" s="697"/>
      <c r="AN139" s="697"/>
      <c r="AO139" s="698"/>
      <c r="AP139" s="633"/>
      <c r="AQ139" s="696"/>
      <c r="AR139" s="697"/>
      <c r="AS139" s="697"/>
      <c r="AT139" s="697"/>
      <c r="AU139" s="697"/>
      <c r="AV139" s="697"/>
      <c r="AW139" s="697"/>
      <c r="AX139" s="697">
        <v>5378.5621902179719</v>
      </c>
      <c r="AY139" s="697">
        <f t="shared" ref="AY139:BA145" si="12">AX139-($AX139-$AZ139)/2</f>
        <v>5037.7061027220743</v>
      </c>
      <c r="AZ139" s="697">
        <v>4696.8500152261768</v>
      </c>
      <c r="BA139" s="697">
        <f t="shared" si="12"/>
        <v>4355.9939277302792</v>
      </c>
      <c r="BB139" s="697">
        <f t="shared" ref="BB139" si="13">BA139-($AX139-$AZ139)/2</f>
        <v>4015.1378402343817</v>
      </c>
      <c r="BC139" s="697"/>
      <c r="BD139" s="697"/>
      <c r="BE139" s="697"/>
      <c r="BF139" s="697"/>
      <c r="BG139" s="697"/>
      <c r="BH139" s="697"/>
      <c r="BI139" s="697"/>
      <c r="BJ139" s="697"/>
      <c r="BK139" s="697"/>
      <c r="BL139" s="697"/>
      <c r="BM139" s="697"/>
      <c r="BN139" s="697"/>
      <c r="BO139" s="697"/>
      <c r="BP139" s="697"/>
      <c r="BQ139" s="697"/>
      <c r="BR139" s="697"/>
      <c r="BS139" s="697"/>
      <c r="BT139" s="698"/>
      <c r="BU139" s="163"/>
    </row>
    <row r="140" spans="2:73" ht="15.75">
      <c r="B140" s="692"/>
      <c r="C140" s="692" t="s">
        <v>779</v>
      </c>
      <c r="D140" s="692" t="s">
        <v>777</v>
      </c>
      <c r="E140" s="692" t="s">
        <v>755</v>
      </c>
      <c r="F140" s="692"/>
      <c r="G140" s="692"/>
      <c r="H140" s="692">
        <v>2018</v>
      </c>
      <c r="I140" s="644" t="s">
        <v>575</v>
      </c>
      <c r="J140" s="644" t="s">
        <v>585</v>
      </c>
      <c r="K140" s="633"/>
      <c r="L140" s="699"/>
      <c r="M140" s="700"/>
      <c r="N140" s="700"/>
      <c r="O140" s="700"/>
      <c r="P140" s="700"/>
      <c r="Q140" s="700"/>
      <c r="R140" s="700"/>
      <c r="S140" s="700"/>
      <c r="T140" s="700"/>
      <c r="U140" s="700"/>
      <c r="V140" s="700"/>
      <c r="W140" s="700"/>
      <c r="X140" s="700"/>
      <c r="Y140" s="700"/>
      <c r="Z140" s="700"/>
      <c r="AA140" s="700"/>
      <c r="AB140" s="700"/>
      <c r="AC140" s="700"/>
      <c r="AD140" s="700"/>
      <c r="AE140" s="700"/>
      <c r="AF140" s="700"/>
      <c r="AG140" s="700"/>
      <c r="AH140" s="700"/>
      <c r="AI140" s="700"/>
      <c r="AJ140" s="700"/>
      <c r="AK140" s="700"/>
      <c r="AL140" s="700"/>
      <c r="AM140" s="700"/>
      <c r="AN140" s="700"/>
      <c r="AO140" s="701"/>
      <c r="AP140" s="633"/>
      <c r="AQ140" s="699"/>
      <c r="AR140" s="700"/>
      <c r="AS140" s="700"/>
      <c r="AT140" s="700"/>
      <c r="AU140" s="700"/>
      <c r="AV140" s="700"/>
      <c r="AW140" s="700"/>
      <c r="AX140" s="700">
        <v>465947.74679715873</v>
      </c>
      <c r="AY140" s="700">
        <f t="shared" si="12"/>
        <v>464032.55240630358</v>
      </c>
      <c r="AZ140" s="700">
        <v>462117.35801544844</v>
      </c>
      <c r="BA140" s="700">
        <f t="shared" si="12"/>
        <v>460202.16362459329</v>
      </c>
      <c r="BB140" s="700">
        <f t="shared" ref="BB140" si="14">BA140-($AX140-$AZ140)/2</f>
        <v>458286.96923373814</v>
      </c>
      <c r="BC140" s="700"/>
      <c r="BD140" s="700"/>
      <c r="BE140" s="700"/>
      <c r="BF140" s="700"/>
      <c r="BG140" s="700"/>
      <c r="BH140" s="700"/>
      <c r="BI140" s="700"/>
      <c r="BJ140" s="700"/>
      <c r="BK140" s="700"/>
      <c r="BL140" s="700"/>
      <c r="BM140" s="700"/>
      <c r="BN140" s="700"/>
      <c r="BO140" s="700"/>
      <c r="BP140" s="700"/>
      <c r="BQ140" s="700"/>
      <c r="BR140" s="700"/>
      <c r="BS140" s="700"/>
      <c r="BT140" s="701"/>
      <c r="BU140" s="163"/>
    </row>
    <row r="141" spans="2:73" ht="15.75">
      <c r="B141" s="692"/>
      <c r="C141" s="692" t="s">
        <v>779</v>
      </c>
      <c r="D141" s="692" t="s">
        <v>115</v>
      </c>
      <c r="E141" s="692" t="s">
        <v>755</v>
      </c>
      <c r="F141" s="692"/>
      <c r="G141" s="692"/>
      <c r="H141" s="692">
        <v>2018</v>
      </c>
      <c r="I141" s="644" t="s">
        <v>575</v>
      </c>
      <c r="J141" s="644" t="s">
        <v>585</v>
      </c>
      <c r="K141" s="633"/>
      <c r="L141" s="696"/>
      <c r="M141" s="697"/>
      <c r="N141" s="697"/>
      <c r="O141" s="697"/>
      <c r="P141" s="697"/>
      <c r="Q141" s="697"/>
      <c r="R141" s="697"/>
      <c r="S141" s="697"/>
      <c r="T141" s="697"/>
      <c r="U141" s="697"/>
      <c r="V141" s="697"/>
      <c r="W141" s="697"/>
      <c r="X141" s="697"/>
      <c r="Y141" s="697"/>
      <c r="Z141" s="697"/>
      <c r="AA141" s="697"/>
      <c r="AB141" s="697"/>
      <c r="AC141" s="697"/>
      <c r="AD141" s="697"/>
      <c r="AE141" s="697"/>
      <c r="AF141" s="697"/>
      <c r="AG141" s="697"/>
      <c r="AH141" s="697"/>
      <c r="AI141" s="697"/>
      <c r="AJ141" s="697"/>
      <c r="AK141" s="697"/>
      <c r="AL141" s="697"/>
      <c r="AM141" s="697"/>
      <c r="AN141" s="697"/>
      <c r="AO141" s="698"/>
      <c r="AP141" s="633"/>
      <c r="AQ141" s="696"/>
      <c r="AR141" s="697"/>
      <c r="AS141" s="697"/>
      <c r="AT141" s="697"/>
      <c r="AU141" s="697"/>
      <c r="AV141" s="697"/>
      <c r="AW141" s="697"/>
      <c r="AX141" s="697">
        <v>35279.163487010417</v>
      </c>
      <c r="AY141" s="697">
        <f t="shared" si="12"/>
        <v>35279.163487010417</v>
      </c>
      <c r="AZ141" s="697">
        <v>35279.163487010417</v>
      </c>
      <c r="BA141" s="697">
        <f t="shared" si="12"/>
        <v>35279.163487010417</v>
      </c>
      <c r="BB141" s="697">
        <f t="shared" ref="BB141" si="15">BA141-($AX141-$AZ141)/2</f>
        <v>35279.163487010417</v>
      </c>
      <c r="BC141" s="697"/>
      <c r="BD141" s="697"/>
      <c r="BE141" s="697"/>
      <c r="BF141" s="697"/>
      <c r="BG141" s="697"/>
      <c r="BH141" s="697"/>
      <c r="BI141" s="697"/>
      <c r="BJ141" s="697"/>
      <c r="BK141" s="697"/>
      <c r="BL141" s="697"/>
      <c r="BM141" s="697"/>
      <c r="BN141" s="697"/>
      <c r="BO141" s="697"/>
      <c r="BP141" s="697"/>
      <c r="BQ141" s="697"/>
      <c r="BR141" s="697"/>
      <c r="BS141" s="697"/>
      <c r="BT141" s="698"/>
      <c r="BU141" s="163"/>
    </row>
    <row r="142" spans="2:73" ht="15.75">
      <c r="B142" s="692"/>
      <c r="C142" s="692" t="s">
        <v>779</v>
      </c>
      <c r="D142" s="692" t="s">
        <v>118</v>
      </c>
      <c r="E142" s="692" t="s">
        <v>755</v>
      </c>
      <c r="F142" s="692"/>
      <c r="G142" s="692"/>
      <c r="H142" s="692">
        <v>2018</v>
      </c>
      <c r="I142" s="644" t="s">
        <v>575</v>
      </c>
      <c r="J142" s="644" t="s">
        <v>585</v>
      </c>
      <c r="K142" s="633"/>
      <c r="L142" s="696"/>
      <c r="M142" s="697"/>
      <c r="N142" s="697"/>
      <c r="O142" s="697"/>
      <c r="P142" s="697"/>
      <c r="Q142" s="697"/>
      <c r="R142" s="697"/>
      <c r="S142" s="697">
        <f>AX142*((R130+Q124+Q121+P106)/(AW130+AV124+AV121+AU106))</f>
        <v>52.439891498639042</v>
      </c>
      <c r="T142" s="697">
        <f t="shared" ref="T142:W142" si="16">AY142*((S130+R124+R121+Q106)/(AX130+AW124+AW121+AV106))</f>
        <v>52.506391613882847</v>
      </c>
      <c r="U142" s="697">
        <f t="shared" si="16"/>
        <v>52.309631912832188</v>
      </c>
      <c r="V142" s="697">
        <f t="shared" si="16"/>
        <v>52.179650854343556</v>
      </c>
      <c r="W142" s="697">
        <f t="shared" si="16"/>
        <v>52.049669795854911</v>
      </c>
      <c r="X142" s="697"/>
      <c r="Y142" s="697"/>
      <c r="Z142" s="697"/>
      <c r="AA142" s="697"/>
      <c r="AB142" s="697"/>
      <c r="AC142" s="697"/>
      <c r="AD142" s="697"/>
      <c r="AE142" s="697"/>
      <c r="AF142" s="697"/>
      <c r="AG142" s="697"/>
      <c r="AH142" s="697"/>
      <c r="AI142" s="697"/>
      <c r="AJ142" s="697"/>
      <c r="AK142" s="697"/>
      <c r="AL142" s="697"/>
      <c r="AM142" s="697"/>
      <c r="AN142" s="697"/>
      <c r="AO142" s="698"/>
      <c r="AP142" s="633"/>
      <c r="AQ142" s="696"/>
      <c r="AR142" s="697"/>
      <c r="AS142" s="697"/>
      <c r="AT142" s="697"/>
      <c r="AU142" s="697"/>
      <c r="AV142" s="697"/>
      <c r="AW142" s="697"/>
      <c r="AX142" s="697">
        <v>512248.45039671927</v>
      </c>
      <c r="AY142" s="697">
        <f t="shared" si="12"/>
        <v>510981.88943081233</v>
      </c>
      <c r="AZ142" s="697">
        <v>509715.32846490544</v>
      </c>
      <c r="BA142" s="697">
        <f t="shared" si="12"/>
        <v>508448.76749899855</v>
      </c>
      <c r="BB142" s="697">
        <f t="shared" ref="BB142" si="17">BA142-($AX142-$AZ142)/2</f>
        <v>507182.20653309161</v>
      </c>
      <c r="BC142" s="697"/>
      <c r="BD142" s="697"/>
      <c r="BE142" s="697"/>
      <c r="BF142" s="697"/>
      <c r="BG142" s="697"/>
      <c r="BH142" s="697"/>
      <c r="BI142" s="697"/>
      <c r="BJ142" s="697"/>
      <c r="BK142" s="697"/>
      <c r="BL142" s="697"/>
      <c r="BM142" s="697"/>
      <c r="BN142" s="697"/>
      <c r="BO142" s="697"/>
      <c r="BP142" s="697"/>
      <c r="BQ142" s="697"/>
      <c r="BR142" s="697"/>
      <c r="BS142" s="697"/>
      <c r="BT142" s="698"/>
      <c r="BU142" s="163"/>
    </row>
    <row r="143" spans="2:73" ht="15.75">
      <c r="B143" s="692"/>
      <c r="C143" s="692" t="s">
        <v>779</v>
      </c>
      <c r="D143" s="692" t="s">
        <v>119</v>
      </c>
      <c r="E143" s="692" t="s">
        <v>755</v>
      </c>
      <c r="F143" s="692"/>
      <c r="G143" s="692"/>
      <c r="H143" s="692">
        <v>2018</v>
      </c>
      <c r="I143" s="644" t="s">
        <v>575</v>
      </c>
      <c r="J143" s="644" t="s">
        <v>585</v>
      </c>
      <c r="K143" s="633"/>
      <c r="L143" s="696"/>
      <c r="M143" s="697"/>
      <c r="N143" s="697"/>
      <c r="O143" s="697"/>
      <c r="P143" s="697"/>
      <c r="Q143" s="697"/>
      <c r="R143" s="697"/>
      <c r="S143" s="697">
        <f>AX143*((P116+P103)/(AU116+AU103))</f>
        <v>15.097572352243645</v>
      </c>
      <c r="T143" s="697">
        <f t="shared" ref="T143:V143" si="18">AY143*((Q116+Q103)/(AV116+AV103))</f>
        <v>12.402794522882882</v>
      </c>
      <c r="U143" s="697">
        <f t="shared" si="18"/>
        <v>9.7077413612036274</v>
      </c>
      <c r="V143" s="697">
        <f t="shared" si="18"/>
        <v>7.2128512416318253</v>
      </c>
      <c r="W143" s="697">
        <f>BB143*((T116+T103)/(AY116+AY103))</f>
        <v>4.440873222589083</v>
      </c>
      <c r="X143" s="697"/>
      <c r="Y143" s="697"/>
      <c r="Z143" s="697"/>
      <c r="AA143" s="697"/>
      <c r="AB143" s="697"/>
      <c r="AC143" s="697"/>
      <c r="AD143" s="697"/>
      <c r="AE143" s="697"/>
      <c r="AF143" s="697"/>
      <c r="AG143" s="697"/>
      <c r="AH143" s="697"/>
      <c r="AI143" s="697"/>
      <c r="AJ143" s="697"/>
      <c r="AK143" s="697"/>
      <c r="AL143" s="697"/>
      <c r="AM143" s="697"/>
      <c r="AN143" s="697"/>
      <c r="AO143" s="698"/>
      <c r="AP143" s="633"/>
      <c r="AQ143" s="696"/>
      <c r="AR143" s="697"/>
      <c r="AS143" s="697"/>
      <c r="AT143" s="697"/>
      <c r="AU143" s="697"/>
      <c r="AV143" s="697"/>
      <c r="AW143" s="697"/>
      <c r="AX143" s="697">
        <v>68989.614994606687</v>
      </c>
      <c r="AY143" s="697">
        <f t="shared" si="12"/>
        <v>56674.569572313332</v>
      </c>
      <c r="AZ143" s="697">
        <v>44359.524150019977</v>
      </c>
      <c r="BA143" s="697">
        <f t="shared" si="12"/>
        <v>32044.478727726622</v>
      </c>
      <c r="BB143" s="697">
        <f t="shared" ref="BB143" si="19">BA143-($AX143-$AZ143)/2</f>
        <v>19729.433305433267</v>
      </c>
      <c r="BC143" s="697"/>
      <c r="BD143" s="697"/>
      <c r="BE143" s="697"/>
      <c r="BF143" s="697"/>
      <c r="BG143" s="697"/>
      <c r="BH143" s="697"/>
      <c r="BI143" s="697"/>
      <c r="BJ143" s="697"/>
      <c r="BK143" s="697"/>
      <c r="BL143" s="697"/>
      <c r="BM143" s="697"/>
      <c r="BN143" s="697"/>
      <c r="BO143" s="697"/>
      <c r="BP143" s="697"/>
      <c r="BQ143" s="697"/>
      <c r="BR143" s="697"/>
      <c r="BS143" s="697"/>
      <c r="BT143" s="698"/>
      <c r="BU143" s="163"/>
    </row>
    <row r="144" spans="2:73">
      <c r="B144" s="692"/>
      <c r="C144" s="692" t="s">
        <v>779</v>
      </c>
      <c r="D144" s="692" t="s">
        <v>780</v>
      </c>
      <c r="E144" s="692" t="s">
        <v>755</v>
      </c>
      <c r="F144" s="692" t="s">
        <v>781</v>
      </c>
      <c r="G144" s="692"/>
      <c r="H144" s="692">
        <v>2018</v>
      </c>
      <c r="I144" s="644" t="s">
        <v>575</v>
      </c>
      <c r="J144" s="644" t="s">
        <v>585</v>
      </c>
      <c r="K144" s="633"/>
      <c r="L144" s="696"/>
      <c r="M144" s="697"/>
      <c r="N144" s="697"/>
      <c r="O144" s="697"/>
      <c r="P144" s="697"/>
      <c r="Q144" s="697"/>
      <c r="R144" s="697"/>
      <c r="S144" s="697">
        <f>AX144*(734/5219675)</f>
        <v>11.466800835620347</v>
      </c>
      <c r="T144" s="697">
        <f t="shared" ref="T144:W144" si="20">AY144*(734/5219675)</f>
        <v>11.466800835620347</v>
      </c>
      <c r="U144" s="697">
        <f t="shared" si="20"/>
        <v>11.466800835620347</v>
      </c>
      <c r="V144" s="697">
        <f t="shared" si="20"/>
        <v>11.466800835620347</v>
      </c>
      <c r="W144" s="697">
        <f t="shared" si="20"/>
        <v>11.466800835620347</v>
      </c>
      <c r="X144" s="697"/>
      <c r="Y144" s="697"/>
      <c r="Z144" s="697"/>
      <c r="AA144" s="697"/>
      <c r="AB144" s="697"/>
      <c r="AC144" s="697"/>
      <c r="AD144" s="697"/>
      <c r="AE144" s="697"/>
      <c r="AF144" s="697"/>
      <c r="AG144" s="697"/>
      <c r="AH144" s="697"/>
      <c r="AI144" s="697"/>
      <c r="AJ144" s="697"/>
      <c r="AK144" s="697"/>
      <c r="AL144" s="697"/>
      <c r="AM144" s="697"/>
      <c r="AN144" s="697"/>
      <c r="AO144" s="698"/>
      <c r="AP144" s="633"/>
      <c r="AQ144" s="696"/>
      <c r="AR144" s="697"/>
      <c r="AS144" s="697"/>
      <c r="AT144" s="697"/>
      <c r="AU144" s="697"/>
      <c r="AV144" s="697"/>
      <c r="AW144" s="697"/>
      <c r="AX144" s="697">
        <v>81543.560833333293</v>
      </c>
      <c r="AY144" s="697">
        <f t="shared" si="12"/>
        <v>81543.560833333293</v>
      </c>
      <c r="AZ144" s="697">
        <v>81543.560833333293</v>
      </c>
      <c r="BA144" s="697">
        <f t="shared" si="12"/>
        <v>81543.560833333293</v>
      </c>
      <c r="BB144" s="697">
        <f t="shared" ref="BB144" si="21">BA144-($AX144-$AZ144)/2</f>
        <v>81543.560833333293</v>
      </c>
      <c r="BC144" s="697"/>
      <c r="BD144" s="697"/>
      <c r="BE144" s="697"/>
      <c r="BF144" s="697"/>
      <c r="BG144" s="697"/>
      <c r="BH144" s="697"/>
      <c r="BI144" s="697"/>
      <c r="BJ144" s="697"/>
      <c r="BK144" s="697"/>
      <c r="BL144" s="697"/>
      <c r="BM144" s="697"/>
      <c r="BN144" s="697"/>
      <c r="BO144" s="697"/>
      <c r="BP144" s="697"/>
      <c r="BQ144" s="697"/>
      <c r="BR144" s="697"/>
      <c r="BS144" s="697"/>
      <c r="BT144" s="698"/>
    </row>
    <row r="145" spans="2:73" ht="15.75">
      <c r="B145" s="692"/>
      <c r="C145" s="692" t="s">
        <v>779</v>
      </c>
      <c r="D145" s="692" t="s">
        <v>120</v>
      </c>
      <c r="E145" s="692" t="s">
        <v>755</v>
      </c>
      <c r="F145" s="692"/>
      <c r="G145" s="692"/>
      <c r="H145" s="692">
        <v>2018</v>
      </c>
      <c r="I145" s="644" t="s">
        <v>575</v>
      </c>
      <c r="J145" s="644" t="s">
        <v>585</v>
      </c>
      <c r="K145" s="633"/>
      <c r="L145" s="696"/>
      <c r="M145" s="697"/>
      <c r="N145" s="697"/>
      <c r="O145" s="697"/>
      <c r="P145" s="697"/>
      <c r="Q145" s="697"/>
      <c r="R145" s="697"/>
      <c r="S145" s="697">
        <f>AX145*((L36+L47)/(AQ36+AQ47))</f>
        <v>2.3168826731683967</v>
      </c>
      <c r="T145" s="697">
        <f t="shared" ref="T145:W145" si="22">AY145*((M36+M47)/(AR36+AR47))</f>
        <v>2.3053866101855096</v>
      </c>
      <c r="U145" s="697">
        <f t="shared" si="22"/>
        <v>2.293890547202623</v>
      </c>
      <c r="V145" s="697">
        <f t="shared" si="22"/>
        <v>2.2823944842197359</v>
      </c>
      <c r="W145" s="697">
        <f t="shared" si="22"/>
        <v>2.2708984212368493</v>
      </c>
      <c r="X145" s="697"/>
      <c r="Y145" s="697"/>
      <c r="Z145" s="697"/>
      <c r="AA145" s="697"/>
      <c r="AB145" s="697"/>
      <c r="AC145" s="697"/>
      <c r="AD145" s="697"/>
      <c r="AE145" s="697"/>
      <c r="AF145" s="697"/>
      <c r="AG145" s="697"/>
      <c r="AH145" s="697"/>
      <c r="AI145" s="697"/>
      <c r="AJ145" s="697"/>
      <c r="AK145" s="697"/>
      <c r="AL145" s="697"/>
      <c r="AM145" s="697"/>
      <c r="AN145" s="697"/>
      <c r="AO145" s="698"/>
      <c r="AP145" s="633"/>
      <c r="AQ145" s="696"/>
      <c r="AR145" s="697"/>
      <c r="AS145" s="697"/>
      <c r="AT145" s="697"/>
      <c r="AU145" s="697"/>
      <c r="AV145" s="697"/>
      <c r="AW145" s="697"/>
      <c r="AX145" s="697">
        <v>11899.509409392886</v>
      </c>
      <c r="AY145" s="697">
        <f t="shared" si="12"/>
        <v>11840.465629912778</v>
      </c>
      <c r="AZ145" s="697">
        <v>11781.421850432671</v>
      </c>
      <c r="BA145" s="697">
        <f t="shared" si="12"/>
        <v>11722.378070952564</v>
      </c>
      <c r="BB145" s="697">
        <f t="shared" ref="BB145" si="23">BA145-($AX145-$AZ145)/2</f>
        <v>11663.334291472456</v>
      </c>
      <c r="BC145" s="697"/>
      <c r="BD145" s="697"/>
      <c r="BE145" s="697"/>
      <c r="BF145" s="697"/>
      <c r="BG145" s="697"/>
      <c r="BH145" s="697"/>
      <c r="BI145" s="697"/>
      <c r="BJ145" s="697"/>
      <c r="BK145" s="697"/>
      <c r="BL145" s="697"/>
      <c r="BM145" s="697"/>
      <c r="BN145" s="697"/>
      <c r="BO145" s="697"/>
      <c r="BP145" s="697"/>
      <c r="BQ145" s="697"/>
      <c r="BR145" s="697"/>
      <c r="BS145" s="697"/>
      <c r="BT145" s="698"/>
      <c r="BU145" s="163"/>
    </row>
    <row r="146" spans="2:73" ht="15.75">
      <c r="B146" s="692"/>
      <c r="C146" s="692" t="s">
        <v>779</v>
      </c>
      <c r="D146" s="692" t="s">
        <v>114</v>
      </c>
      <c r="E146" s="692" t="s">
        <v>755</v>
      </c>
      <c r="F146" s="692"/>
      <c r="G146" s="692"/>
      <c r="H146" s="692">
        <v>2019</v>
      </c>
      <c r="I146" s="644" t="s">
        <v>575</v>
      </c>
      <c r="J146" s="644" t="s">
        <v>585</v>
      </c>
      <c r="K146" s="633"/>
      <c r="L146" s="699"/>
      <c r="M146" s="700"/>
      <c r="N146" s="700"/>
      <c r="O146" s="700"/>
      <c r="P146" s="700"/>
      <c r="Q146" s="700"/>
      <c r="R146" s="700"/>
      <c r="S146" s="700"/>
      <c r="T146" s="700"/>
      <c r="U146" s="700"/>
      <c r="V146" s="700"/>
      <c r="W146" s="700"/>
      <c r="X146" s="700"/>
      <c r="Y146" s="700"/>
      <c r="Z146" s="700"/>
      <c r="AA146" s="700"/>
      <c r="AB146" s="700"/>
      <c r="AC146" s="700"/>
      <c r="AD146" s="700"/>
      <c r="AE146" s="700"/>
      <c r="AF146" s="700"/>
      <c r="AG146" s="700"/>
      <c r="AH146" s="700"/>
      <c r="AI146" s="700"/>
      <c r="AJ146" s="700"/>
      <c r="AK146" s="700"/>
      <c r="AL146" s="700"/>
      <c r="AM146" s="700"/>
      <c r="AN146" s="700"/>
      <c r="AO146" s="701"/>
      <c r="AP146" s="633"/>
      <c r="AQ146" s="699"/>
      <c r="AR146" s="700"/>
      <c r="AS146" s="700"/>
      <c r="AT146" s="700"/>
      <c r="AU146" s="700"/>
      <c r="AV146" s="700"/>
      <c r="AW146" s="700"/>
      <c r="AX146" s="700"/>
      <c r="AY146" s="700">
        <v>1260</v>
      </c>
      <c r="AZ146" s="700">
        <v>1260</v>
      </c>
      <c r="BA146" s="700">
        <f>AY146+($AY146-$AZ146)</f>
        <v>1260</v>
      </c>
      <c r="BB146" s="700">
        <f>AZ146+($AY146-$AZ146)</f>
        <v>1260</v>
      </c>
      <c r="BC146" s="700"/>
      <c r="BD146" s="700"/>
      <c r="BE146" s="700"/>
      <c r="BF146" s="700"/>
      <c r="BG146" s="700"/>
      <c r="BH146" s="700"/>
      <c r="BI146" s="700"/>
      <c r="BJ146" s="700"/>
      <c r="BK146" s="700"/>
      <c r="BL146" s="700"/>
      <c r="BM146" s="700"/>
      <c r="BN146" s="700"/>
      <c r="BO146" s="700"/>
      <c r="BP146" s="700"/>
      <c r="BQ146" s="700"/>
      <c r="BR146" s="700"/>
      <c r="BS146" s="700"/>
      <c r="BT146" s="701"/>
      <c r="BU146" s="163"/>
    </row>
    <row r="147" spans="2:73" ht="15.75">
      <c r="B147" s="692"/>
      <c r="C147" s="692" t="s">
        <v>779</v>
      </c>
      <c r="D147" s="692" t="s">
        <v>115</v>
      </c>
      <c r="E147" s="692" t="s">
        <v>755</v>
      </c>
      <c r="F147" s="692"/>
      <c r="G147" s="692"/>
      <c r="H147" s="692">
        <v>2019</v>
      </c>
      <c r="I147" s="644" t="s">
        <v>575</v>
      </c>
      <c r="J147" s="644" t="s">
        <v>585</v>
      </c>
      <c r="K147" s="633"/>
      <c r="L147" s="696"/>
      <c r="M147" s="697"/>
      <c r="N147" s="697"/>
      <c r="O147" s="697"/>
      <c r="P147" s="697"/>
      <c r="Q147" s="697"/>
      <c r="R147" s="697"/>
      <c r="S147" s="697"/>
      <c r="T147" s="697"/>
      <c r="U147" s="697"/>
      <c r="V147" s="697"/>
      <c r="W147" s="697"/>
      <c r="X147" s="697"/>
      <c r="Y147" s="697"/>
      <c r="Z147" s="697"/>
      <c r="AA147" s="697"/>
      <c r="AB147" s="697"/>
      <c r="AC147" s="697"/>
      <c r="AD147" s="697"/>
      <c r="AE147" s="697"/>
      <c r="AF147" s="697"/>
      <c r="AG147" s="697"/>
      <c r="AH147" s="697"/>
      <c r="AI147" s="697"/>
      <c r="AJ147" s="697"/>
      <c r="AK147" s="697"/>
      <c r="AL147" s="697"/>
      <c r="AM147" s="697"/>
      <c r="AN147" s="697"/>
      <c r="AO147" s="698"/>
      <c r="AP147" s="633"/>
      <c r="AQ147" s="696"/>
      <c r="AR147" s="697"/>
      <c r="AS147" s="697"/>
      <c r="AT147" s="697"/>
      <c r="AU147" s="697"/>
      <c r="AV147" s="697"/>
      <c r="AW147" s="697"/>
      <c r="AX147" s="697"/>
      <c r="AY147" s="697">
        <v>19916.304449757758</v>
      </c>
      <c r="AZ147" s="697">
        <v>19916.304449757758</v>
      </c>
      <c r="BA147" s="697">
        <f t="shared" ref="BA147:BB147" si="24">AY147+($AY147-$AZ147)</f>
        <v>19916.304449757758</v>
      </c>
      <c r="BB147" s="697">
        <f t="shared" si="24"/>
        <v>19916.304449757758</v>
      </c>
      <c r="BC147" s="697"/>
      <c r="BD147" s="697"/>
      <c r="BE147" s="697"/>
      <c r="BF147" s="697"/>
      <c r="BG147" s="697"/>
      <c r="BH147" s="697"/>
      <c r="BI147" s="697"/>
      <c r="BJ147" s="697"/>
      <c r="BK147" s="697"/>
      <c r="BL147" s="697"/>
      <c r="BM147" s="697"/>
      <c r="BN147" s="697"/>
      <c r="BO147" s="697"/>
      <c r="BP147" s="697"/>
      <c r="BQ147" s="697"/>
      <c r="BR147" s="697"/>
      <c r="BS147" s="697"/>
      <c r="BT147" s="698"/>
      <c r="BU147" s="163"/>
    </row>
    <row r="148" spans="2:73" ht="15.75">
      <c r="B148" s="692"/>
      <c r="C148" s="692" t="s">
        <v>779</v>
      </c>
      <c r="D148" s="692" t="s">
        <v>119</v>
      </c>
      <c r="E148" s="692" t="s">
        <v>755</v>
      </c>
      <c r="F148" s="692"/>
      <c r="G148" s="692"/>
      <c r="H148" s="692">
        <v>2019</v>
      </c>
      <c r="I148" s="644" t="s">
        <v>575</v>
      </c>
      <c r="J148" s="644" t="s">
        <v>585</v>
      </c>
      <c r="K148" s="633"/>
      <c r="L148" s="696"/>
      <c r="M148" s="697"/>
      <c r="N148" s="697"/>
      <c r="O148" s="697"/>
      <c r="P148" s="697"/>
      <c r="Q148" s="697"/>
      <c r="R148" s="697"/>
      <c r="S148" s="697"/>
      <c r="T148" s="697">
        <f>AY148*((P116+P103)/(AU116+AU103))</f>
        <v>14.153037621415695</v>
      </c>
      <c r="U148" s="697">
        <f t="shared" ref="U148:W148" si="25">AZ148*((Q116+Q103)/(AV116+AV103))</f>
        <v>12.461995668068569</v>
      </c>
      <c r="V148" s="697">
        <f t="shared" si="25"/>
        <v>12.461995668068569</v>
      </c>
      <c r="W148" s="697">
        <f t="shared" si="25"/>
        <v>11.078123392520686</v>
      </c>
      <c r="X148" s="697"/>
      <c r="Y148" s="697"/>
      <c r="Z148" s="697"/>
      <c r="AA148" s="697"/>
      <c r="AB148" s="697"/>
      <c r="AC148" s="697"/>
      <c r="AD148" s="697"/>
      <c r="AE148" s="697"/>
      <c r="AF148" s="697"/>
      <c r="AG148" s="697"/>
      <c r="AH148" s="697"/>
      <c r="AI148" s="697"/>
      <c r="AJ148" s="697"/>
      <c r="AK148" s="697"/>
      <c r="AL148" s="697"/>
      <c r="AM148" s="697"/>
      <c r="AN148" s="697"/>
      <c r="AO148" s="698"/>
      <c r="AP148" s="633"/>
      <c r="AQ148" s="696"/>
      <c r="AR148" s="697"/>
      <c r="AS148" s="697"/>
      <c r="AT148" s="697"/>
      <c r="AU148" s="697"/>
      <c r="AV148" s="697"/>
      <c r="AW148" s="697"/>
      <c r="AX148" s="697"/>
      <c r="AY148" s="697">
        <v>64673.484830860798</v>
      </c>
      <c r="AZ148" s="697">
        <v>56945.089205239332</v>
      </c>
      <c r="BA148" s="697">
        <f>AY148+($AZ148-$AY148)</f>
        <v>56945.089205239332</v>
      </c>
      <c r="BB148" s="697">
        <f>AZ148+($AZ148-$AY148)</f>
        <v>49216.693579617866</v>
      </c>
      <c r="BC148" s="697"/>
      <c r="BD148" s="697"/>
      <c r="BE148" s="697"/>
      <c r="BF148" s="697"/>
      <c r="BG148" s="697"/>
      <c r="BH148" s="697"/>
      <c r="BI148" s="697"/>
      <c r="BJ148" s="697"/>
      <c r="BK148" s="697"/>
      <c r="BL148" s="697"/>
      <c r="BM148" s="697"/>
      <c r="BN148" s="697"/>
      <c r="BO148" s="697"/>
      <c r="BP148" s="697"/>
      <c r="BQ148" s="697"/>
      <c r="BR148" s="697"/>
      <c r="BS148" s="697"/>
      <c r="BT148" s="698"/>
      <c r="BU148" s="163"/>
    </row>
    <row r="149" spans="2:73" ht="15.75">
      <c r="B149" s="692"/>
      <c r="C149" s="692" t="s">
        <v>779</v>
      </c>
      <c r="D149" s="692" t="s">
        <v>780</v>
      </c>
      <c r="E149" s="692" t="s">
        <v>755</v>
      </c>
      <c r="F149" s="692"/>
      <c r="G149" s="692"/>
      <c r="H149" s="692">
        <v>2019</v>
      </c>
      <c r="I149" s="644" t="s">
        <v>575</v>
      </c>
      <c r="J149" s="644" t="s">
        <v>585</v>
      </c>
      <c r="K149" s="633"/>
      <c r="L149" s="696"/>
      <c r="M149" s="697"/>
      <c r="N149" s="697"/>
      <c r="O149" s="697"/>
      <c r="P149" s="697"/>
      <c r="Q149" s="697"/>
      <c r="R149" s="697"/>
      <c r="S149" s="697"/>
      <c r="T149" s="697">
        <f>AY149*(734/5219675)</f>
        <v>9.7844416785208441</v>
      </c>
      <c r="U149" s="697">
        <f t="shared" ref="U149:W149" si="26">AZ149*(734/5219675)</f>
        <v>9.7844416785208441</v>
      </c>
      <c r="V149" s="697">
        <f t="shared" si="26"/>
        <v>9.7844416785208441</v>
      </c>
      <c r="W149" s="697">
        <f t="shared" si="26"/>
        <v>9.7844416785208441</v>
      </c>
      <c r="X149" s="697"/>
      <c r="Y149" s="697"/>
      <c r="Z149" s="697"/>
      <c r="AA149" s="697"/>
      <c r="AB149" s="697"/>
      <c r="AC149" s="697"/>
      <c r="AD149" s="697"/>
      <c r="AE149" s="697"/>
      <c r="AF149" s="697"/>
      <c r="AG149" s="697"/>
      <c r="AH149" s="697"/>
      <c r="AI149" s="697"/>
      <c r="AJ149" s="697"/>
      <c r="AK149" s="697"/>
      <c r="AL149" s="697"/>
      <c r="AM149" s="697"/>
      <c r="AN149" s="697"/>
      <c r="AO149" s="698"/>
      <c r="AP149" s="633"/>
      <c r="AQ149" s="696"/>
      <c r="AR149" s="697"/>
      <c r="AS149" s="697"/>
      <c r="AT149" s="697"/>
      <c r="AU149" s="697"/>
      <c r="AV149" s="697"/>
      <c r="AW149" s="697"/>
      <c r="AX149" s="697"/>
      <c r="AY149" s="697">
        <v>69579.844166666604</v>
      </c>
      <c r="AZ149" s="697">
        <v>69579.844166666604</v>
      </c>
      <c r="BA149" s="697">
        <f>AY149+($AZ149-$AY149)</f>
        <v>69579.844166666604</v>
      </c>
      <c r="BB149" s="697">
        <f>AZ149+($AZ149-$AY149)</f>
        <v>69579.844166666604</v>
      </c>
      <c r="BC149" s="697"/>
      <c r="BD149" s="697"/>
      <c r="BE149" s="697"/>
      <c r="BF149" s="697"/>
      <c r="BG149" s="697"/>
      <c r="BH149" s="697"/>
      <c r="BI149" s="697"/>
      <c r="BJ149" s="697"/>
      <c r="BK149" s="697"/>
      <c r="BL149" s="697"/>
      <c r="BM149" s="697"/>
      <c r="BN149" s="697"/>
      <c r="BO149" s="697"/>
      <c r="BP149" s="697"/>
      <c r="BQ149" s="697"/>
      <c r="BR149" s="697"/>
      <c r="BS149" s="697"/>
      <c r="BT149" s="698"/>
      <c r="BU149" s="163"/>
    </row>
    <row r="150" spans="2:73">
      <c r="B150" s="692"/>
      <c r="C150" s="692" t="s">
        <v>779</v>
      </c>
      <c r="D150" s="692" t="s">
        <v>118</v>
      </c>
      <c r="E150" s="692" t="s">
        <v>755</v>
      </c>
      <c r="F150" s="692" t="s">
        <v>782</v>
      </c>
      <c r="G150" s="692"/>
      <c r="H150" s="692">
        <v>2019</v>
      </c>
      <c r="I150" s="644"/>
      <c r="J150" s="644" t="s">
        <v>585</v>
      </c>
      <c r="K150" s="633"/>
      <c r="L150" s="696"/>
      <c r="M150" s="697"/>
      <c r="N150" s="697"/>
      <c r="O150" s="697"/>
      <c r="P150" s="697"/>
      <c r="Q150" s="697"/>
      <c r="R150" s="697"/>
      <c r="S150" s="697"/>
      <c r="T150" s="697">
        <v>26.825303399999996</v>
      </c>
      <c r="U150" s="697">
        <v>26.825303399999996</v>
      </c>
      <c r="V150" s="697">
        <v>26.691176882999997</v>
      </c>
      <c r="W150" s="697">
        <v>26.557720998584998</v>
      </c>
      <c r="X150" s="697"/>
      <c r="Y150" s="697"/>
      <c r="Z150" s="697"/>
      <c r="AA150" s="697"/>
      <c r="AB150" s="697"/>
      <c r="AC150" s="697"/>
      <c r="AD150" s="697"/>
      <c r="AE150" s="697"/>
      <c r="AF150" s="697"/>
      <c r="AG150" s="697"/>
      <c r="AH150" s="697"/>
      <c r="AI150" s="697"/>
      <c r="AJ150" s="697"/>
      <c r="AK150" s="697"/>
      <c r="AL150" s="697"/>
      <c r="AM150" s="697"/>
      <c r="AN150" s="697"/>
      <c r="AO150" s="698"/>
      <c r="AP150" s="633"/>
      <c r="AQ150" s="696"/>
      <c r="AR150" s="697"/>
      <c r="AS150" s="697"/>
      <c r="AT150" s="697"/>
      <c r="AU150" s="697"/>
      <c r="AV150" s="697"/>
      <c r="AW150" s="697"/>
      <c r="AX150" s="697"/>
      <c r="AY150" s="697">
        <v>149386.73037599999</v>
      </c>
      <c r="AZ150" s="697">
        <v>149386.73037599999</v>
      </c>
      <c r="BA150" s="697">
        <v>148639.79672411998</v>
      </c>
      <c r="BB150" s="697">
        <v>147896.59774049939</v>
      </c>
      <c r="BC150" s="697"/>
      <c r="BD150" s="697"/>
      <c r="BE150" s="697"/>
      <c r="BF150" s="697"/>
      <c r="BG150" s="697"/>
      <c r="BH150" s="697"/>
      <c r="BI150" s="697"/>
      <c r="BJ150" s="697"/>
      <c r="BK150" s="697"/>
      <c r="BL150" s="697"/>
      <c r="BM150" s="697"/>
      <c r="BN150" s="697"/>
      <c r="BO150" s="697"/>
      <c r="BP150" s="697"/>
      <c r="BQ150" s="697"/>
      <c r="BR150" s="697"/>
      <c r="BS150" s="697"/>
      <c r="BT150" s="698"/>
    </row>
    <row r="151" spans="2:73" ht="15.75">
      <c r="B151" s="692"/>
      <c r="C151" s="692"/>
      <c r="D151" s="692"/>
      <c r="E151" s="692"/>
      <c r="F151" s="692"/>
      <c r="G151" s="692"/>
      <c r="H151" s="692"/>
      <c r="I151" s="644"/>
      <c r="J151" s="644"/>
      <c r="K151" s="633"/>
      <c r="L151" s="696"/>
      <c r="M151" s="697"/>
      <c r="N151" s="697"/>
      <c r="O151" s="697"/>
      <c r="P151" s="697"/>
      <c r="Q151" s="697"/>
      <c r="R151" s="697"/>
      <c r="S151" s="697"/>
      <c r="T151" s="697"/>
      <c r="U151" s="697"/>
      <c r="V151" s="697"/>
      <c r="W151" s="697"/>
      <c r="X151" s="697"/>
      <c r="Y151" s="697"/>
      <c r="Z151" s="697"/>
      <c r="AA151" s="697"/>
      <c r="AB151" s="697"/>
      <c r="AC151" s="697"/>
      <c r="AD151" s="697"/>
      <c r="AE151" s="697"/>
      <c r="AF151" s="697"/>
      <c r="AG151" s="697"/>
      <c r="AH151" s="697"/>
      <c r="AI151" s="697"/>
      <c r="AJ151" s="697"/>
      <c r="AK151" s="697"/>
      <c r="AL151" s="697"/>
      <c r="AM151" s="697"/>
      <c r="AN151" s="697"/>
      <c r="AO151" s="698"/>
      <c r="AP151" s="633"/>
      <c r="AQ151" s="696"/>
      <c r="AR151" s="697"/>
      <c r="AS151" s="697"/>
      <c r="AT151" s="697"/>
      <c r="AU151" s="697"/>
      <c r="AV151" s="697"/>
      <c r="AW151" s="697"/>
      <c r="AX151" s="697"/>
      <c r="AY151" s="697"/>
      <c r="AZ151" s="697"/>
      <c r="BA151" s="697"/>
      <c r="BB151" s="697"/>
      <c r="BC151" s="697"/>
      <c r="BD151" s="697"/>
      <c r="BE151" s="697"/>
      <c r="BF151" s="697"/>
      <c r="BG151" s="697"/>
      <c r="BH151" s="697"/>
      <c r="BI151" s="697"/>
      <c r="BJ151" s="697"/>
      <c r="BK151" s="697"/>
      <c r="BL151" s="697"/>
      <c r="BM151" s="697"/>
      <c r="BN151" s="697"/>
      <c r="BO151" s="697"/>
      <c r="BP151" s="697"/>
      <c r="BQ151" s="697"/>
      <c r="BR151" s="697"/>
      <c r="BS151" s="697"/>
      <c r="BT151" s="698"/>
      <c r="BU151" s="163"/>
    </row>
    <row r="152" spans="2:73" ht="15.75">
      <c r="B152" s="692"/>
      <c r="C152" s="692"/>
      <c r="D152" s="692"/>
      <c r="E152" s="692"/>
      <c r="F152" s="692"/>
      <c r="G152" s="692"/>
      <c r="H152" s="692"/>
      <c r="I152" s="644"/>
      <c r="J152" s="644"/>
      <c r="K152" s="633"/>
      <c r="L152" s="699"/>
      <c r="M152" s="700"/>
      <c r="N152" s="700"/>
      <c r="O152" s="700"/>
      <c r="P152" s="700"/>
      <c r="Q152" s="700"/>
      <c r="R152" s="700"/>
      <c r="S152" s="700"/>
      <c r="T152" s="700"/>
      <c r="U152" s="700"/>
      <c r="V152" s="700"/>
      <c r="W152" s="700"/>
      <c r="X152" s="700"/>
      <c r="Y152" s="700"/>
      <c r="Z152" s="700"/>
      <c r="AA152" s="700"/>
      <c r="AB152" s="700"/>
      <c r="AC152" s="700"/>
      <c r="AD152" s="700"/>
      <c r="AE152" s="700"/>
      <c r="AF152" s="700"/>
      <c r="AG152" s="700"/>
      <c r="AH152" s="700"/>
      <c r="AI152" s="700"/>
      <c r="AJ152" s="700"/>
      <c r="AK152" s="700"/>
      <c r="AL152" s="700"/>
      <c r="AM152" s="700"/>
      <c r="AN152" s="700"/>
      <c r="AO152" s="701"/>
      <c r="AP152" s="633"/>
      <c r="AQ152" s="699"/>
      <c r="AR152" s="700"/>
      <c r="AS152" s="700"/>
      <c r="AT152" s="700"/>
      <c r="AU152" s="700"/>
      <c r="AV152" s="700"/>
      <c r="AW152" s="700"/>
      <c r="AX152" s="700"/>
      <c r="AY152" s="700"/>
      <c r="AZ152" s="700"/>
      <c r="BA152" s="700"/>
      <c r="BB152" s="700"/>
      <c r="BC152" s="700"/>
      <c r="BD152" s="700"/>
      <c r="BE152" s="700"/>
      <c r="BF152" s="700"/>
      <c r="BG152" s="700"/>
      <c r="BH152" s="700"/>
      <c r="BI152" s="700"/>
      <c r="BJ152" s="700"/>
      <c r="BK152" s="700"/>
      <c r="BL152" s="700"/>
      <c r="BM152" s="700"/>
      <c r="BN152" s="700"/>
      <c r="BO152" s="700"/>
      <c r="BP152" s="700"/>
      <c r="BQ152" s="700"/>
      <c r="BR152" s="700"/>
      <c r="BS152" s="700"/>
      <c r="BT152" s="701"/>
      <c r="BU152" s="163"/>
    </row>
    <row r="153" spans="2:73" ht="15.75">
      <c r="B153" s="692"/>
      <c r="C153" s="692"/>
      <c r="D153" s="692"/>
      <c r="E153" s="692"/>
      <c r="F153" s="692"/>
      <c r="G153" s="692"/>
      <c r="H153" s="692"/>
      <c r="I153" s="644"/>
      <c r="J153" s="644"/>
      <c r="K153" s="633"/>
      <c r="L153" s="696"/>
      <c r="M153" s="697"/>
      <c r="N153" s="697"/>
      <c r="O153" s="697"/>
      <c r="P153" s="697"/>
      <c r="Q153" s="697"/>
      <c r="R153" s="697"/>
      <c r="S153" s="697"/>
      <c r="T153" s="697"/>
      <c r="U153" s="697"/>
      <c r="V153" s="697"/>
      <c r="W153" s="697"/>
      <c r="X153" s="697"/>
      <c r="Y153" s="697"/>
      <c r="Z153" s="697"/>
      <c r="AA153" s="697"/>
      <c r="AB153" s="697"/>
      <c r="AC153" s="697"/>
      <c r="AD153" s="697"/>
      <c r="AE153" s="697"/>
      <c r="AF153" s="697"/>
      <c r="AG153" s="697"/>
      <c r="AH153" s="697"/>
      <c r="AI153" s="697"/>
      <c r="AJ153" s="697"/>
      <c r="AK153" s="697"/>
      <c r="AL153" s="697"/>
      <c r="AM153" s="697"/>
      <c r="AN153" s="697"/>
      <c r="AO153" s="698"/>
      <c r="AP153" s="633"/>
      <c r="AQ153" s="696"/>
      <c r="AR153" s="697"/>
      <c r="AS153" s="697"/>
      <c r="AT153" s="697"/>
      <c r="AU153" s="697"/>
      <c r="AV153" s="697"/>
      <c r="AW153" s="697"/>
      <c r="AX153" s="697"/>
      <c r="AY153" s="697"/>
      <c r="AZ153" s="697"/>
      <c r="BA153" s="697"/>
      <c r="BB153" s="697"/>
      <c r="BC153" s="697"/>
      <c r="BD153" s="697"/>
      <c r="BE153" s="697"/>
      <c r="BF153" s="697"/>
      <c r="BG153" s="697"/>
      <c r="BH153" s="697"/>
      <c r="BI153" s="697"/>
      <c r="BJ153" s="697"/>
      <c r="BK153" s="697"/>
      <c r="BL153" s="697"/>
      <c r="BM153" s="697"/>
      <c r="BN153" s="697"/>
      <c r="BO153" s="697"/>
      <c r="BP153" s="697"/>
      <c r="BQ153" s="697"/>
      <c r="BR153" s="697"/>
      <c r="BS153" s="697"/>
      <c r="BT153" s="698"/>
      <c r="BU153" s="163"/>
    </row>
    <row r="154" spans="2:73" ht="15.75">
      <c r="B154" s="692"/>
      <c r="C154" s="692"/>
      <c r="D154" s="692"/>
      <c r="E154" s="692"/>
      <c r="F154" s="692"/>
      <c r="G154" s="692"/>
      <c r="H154" s="692"/>
      <c r="I154" s="644"/>
      <c r="J154" s="644"/>
      <c r="K154" s="633"/>
      <c r="L154" s="696"/>
      <c r="M154" s="697"/>
      <c r="N154" s="697"/>
      <c r="O154" s="697"/>
      <c r="P154" s="697"/>
      <c r="Q154" s="697"/>
      <c r="R154" s="697"/>
      <c r="S154" s="697"/>
      <c r="T154" s="697"/>
      <c r="U154" s="697"/>
      <c r="V154" s="697"/>
      <c r="W154" s="697"/>
      <c r="X154" s="697"/>
      <c r="Y154" s="697"/>
      <c r="Z154" s="697"/>
      <c r="AA154" s="697"/>
      <c r="AB154" s="697"/>
      <c r="AC154" s="697"/>
      <c r="AD154" s="697"/>
      <c r="AE154" s="697"/>
      <c r="AF154" s="697"/>
      <c r="AG154" s="697"/>
      <c r="AH154" s="697"/>
      <c r="AI154" s="697"/>
      <c r="AJ154" s="697"/>
      <c r="AK154" s="697"/>
      <c r="AL154" s="697"/>
      <c r="AM154" s="697"/>
      <c r="AN154" s="697"/>
      <c r="AO154" s="698"/>
      <c r="AP154" s="633"/>
      <c r="AQ154" s="696"/>
      <c r="AR154" s="697"/>
      <c r="AS154" s="697"/>
      <c r="AT154" s="697"/>
      <c r="AU154" s="697"/>
      <c r="AV154" s="697"/>
      <c r="AW154" s="697"/>
      <c r="AX154" s="697"/>
      <c r="AY154" s="697"/>
      <c r="AZ154" s="697"/>
      <c r="BA154" s="697"/>
      <c r="BB154" s="697"/>
      <c r="BC154" s="697"/>
      <c r="BD154" s="697"/>
      <c r="BE154" s="697"/>
      <c r="BF154" s="697"/>
      <c r="BG154" s="697"/>
      <c r="BH154" s="697"/>
      <c r="BI154" s="697"/>
      <c r="BJ154" s="697"/>
      <c r="BK154" s="697"/>
      <c r="BL154" s="697"/>
      <c r="BM154" s="697"/>
      <c r="BN154" s="697"/>
      <c r="BO154" s="697"/>
      <c r="BP154" s="697"/>
      <c r="BQ154" s="697"/>
      <c r="BR154" s="697"/>
      <c r="BS154" s="697"/>
      <c r="BT154" s="698"/>
      <c r="BU154" s="163"/>
    </row>
    <row r="155" spans="2:73" ht="15.75">
      <c r="B155" s="692"/>
      <c r="C155" s="692"/>
      <c r="D155" s="692"/>
      <c r="E155" s="692"/>
      <c r="F155" s="692"/>
      <c r="G155" s="692"/>
      <c r="H155" s="692"/>
      <c r="I155" s="644"/>
      <c r="J155" s="644"/>
      <c r="K155" s="633"/>
      <c r="L155" s="696"/>
      <c r="M155" s="697"/>
      <c r="N155" s="697"/>
      <c r="O155" s="697"/>
      <c r="P155" s="697"/>
      <c r="Q155" s="697"/>
      <c r="R155" s="697"/>
      <c r="S155" s="697"/>
      <c r="T155" s="697"/>
      <c r="U155" s="697"/>
      <c r="V155" s="697"/>
      <c r="W155" s="697"/>
      <c r="X155" s="697"/>
      <c r="Y155" s="697"/>
      <c r="Z155" s="697"/>
      <c r="AA155" s="697"/>
      <c r="AB155" s="697"/>
      <c r="AC155" s="697"/>
      <c r="AD155" s="697"/>
      <c r="AE155" s="697"/>
      <c r="AF155" s="697"/>
      <c r="AG155" s="697"/>
      <c r="AH155" s="697"/>
      <c r="AI155" s="697"/>
      <c r="AJ155" s="697"/>
      <c r="AK155" s="697"/>
      <c r="AL155" s="697"/>
      <c r="AM155" s="697"/>
      <c r="AN155" s="697"/>
      <c r="AO155" s="698"/>
      <c r="AP155" s="633"/>
      <c r="AQ155" s="696"/>
      <c r="AR155" s="697"/>
      <c r="AS155" s="697"/>
      <c r="AT155" s="697"/>
      <c r="AU155" s="697"/>
      <c r="AV155" s="697"/>
      <c r="AW155" s="697"/>
      <c r="AX155" s="697"/>
      <c r="AY155" s="697"/>
      <c r="AZ155" s="697"/>
      <c r="BA155" s="697"/>
      <c r="BB155" s="697"/>
      <c r="BC155" s="697"/>
      <c r="BD155" s="697"/>
      <c r="BE155" s="697"/>
      <c r="BF155" s="697"/>
      <c r="BG155" s="697"/>
      <c r="BH155" s="697"/>
      <c r="BI155" s="697"/>
      <c r="BJ155" s="697"/>
      <c r="BK155" s="697"/>
      <c r="BL155" s="697"/>
      <c r="BM155" s="697"/>
      <c r="BN155" s="697"/>
      <c r="BO155" s="697"/>
      <c r="BP155" s="697"/>
      <c r="BQ155" s="697"/>
      <c r="BR155" s="697"/>
      <c r="BS155" s="697"/>
      <c r="BT155" s="698"/>
      <c r="BU155" s="163"/>
    </row>
    <row r="156" spans="2:73">
      <c r="B156" s="692"/>
      <c r="C156" s="692"/>
      <c r="D156" s="692"/>
      <c r="E156" s="692"/>
      <c r="F156" s="692"/>
      <c r="G156" s="692"/>
      <c r="H156" s="692"/>
      <c r="I156" s="644"/>
      <c r="J156" s="644"/>
      <c r="K156" s="633"/>
      <c r="L156" s="696"/>
      <c r="M156" s="697"/>
      <c r="N156" s="697"/>
      <c r="O156" s="697"/>
      <c r="P156" s="697"/>
      <c r="Q156" s="697"/>
      <c r="R156" s="697"/>
      <c r="S156" s="697"/>
      <c r="T156" s="697"/>
      <c r="U156" s="697"/>
      <c r="V156" s="697"/>
      <c r="W156" s="697"/>
      <c r="X156" s="697"/>
      <c r="Y156" s="697"/>
      <c r="Z156" s="697"/>
      <c r="AA156" s="697"/>
      <c r="AB156" s="697"/>
      <c r="AC156" s="697"/>
      <c r="AD156" s="697"/>
      <c r="AE156" s="697"/>
      <c r="AF156" s="697"/>
      <c r="AG156" s="697"/>
      <c r="AH156" s="697"/>
      <c r="AI156" s="697"/>
      <c r="AJ156" s="697"/>
      <c r="AK156" s="697"/>
      <c r="AL156" s="697"/>
      <c r="AM156" s="697"/>
      <c r="AN156" s="697"/>
      <c r="AO156" s="698"/>
      <c r="AP156" s="633"/>
      <c r="AQ156" s="696"/>
      <c r="AR156" s="697"/>
      <c r="AS156" s="697"/>
      <c r="AT156" s="697"/>
      <c r="AU156" s="697"/>
      <c r="AV156" s="697"/>
      <c r="AW156" s="697"/>
      <c r="AX156" s="697"/>
      <c r="AY156" s="697"/>
      <c r="AZ156" s="697"/>
      <c r="BA156" s="697"/>
      <c r="BB156" s="697"/>
      <c r="BC156" s="697"/>
      <c r="BD156" s="697"/>
      <c r="BE156" s="697"/>
      <c r="BF156" s="697"/>
      <c r="BG156" s="697"/>
      <c r="BH156" s="697"/>
      <c r="BI156" s="697"/>
      <c r="BJ156" s="697"/>
      <c r="BK156" s="697"/>
      <c r="BL156" s="697"/>
      <c r="BM156" s="697"/>
      <c r="BN156" s="697"/>
      <c r="BO156" s="697"/>
      <c r="BP156" s="697"/>
      <c r="BQ156" s="697"/>
      <c r="BR156" s="697"/>
      <c r="BS156" s="697"/>
      <c r="BT156" s="698"/>
    </row>
    <row r="157" spans="2:73" ht="15.75">
      <c r="B157" s="692"/>
      <c r="C157" s="692"/>
      <c r="D157" s="692"/>
      <c r="E157" s="692"/>
      <c r="F157" s="692"/>
      <c r="G157" s="692"/>
      <c r="H157" s="692"/>
      <c r="I157" s="644"/>
      <c r="J157" s="644"/>
      <c r="K157" s="633"/>
      <c r="L157" s="696"/>
      <c r="M157" s="697"/>
      <c r="N157" s="697"/>
      <c r="O157" s="697"/>
      <c r="P157" s="697"/>
      <c r="Q157" s="697"/>
      <c r="R157" s="697"/>
      <c r="S157" s="697"/>
      <c r="T157" s="697"/>
      <c r="U157" s="697"/>
      <c r="V157" s="697"/>
      <c r="W157" s="697"/>
      <c r="X157" s="697"/>
      <c r="Y157" s="697"/>
      <c r="Z157" s="697"/>
      <c r="AA157" s="697"/>
      <c r="AB157" s="697"/>
      <c r="AC157" s="697"/>
      <c r="AD157" s="697"/>
      <c r="AE157" s="697"/>
      <c r="AF157" s="697"/>
      <c r="AG157" s="697"/>
      <c r="AH157" s="697"/>
      <c r="AI157" s="697"/>
      <c r="AJ157" s="697"/>
      <c r="AK157" s="697"/>
      <c r="AL157" s="697"/>
      <c r="AM157" s="697"/>
      <c r="AN157" s="697"/>
      <c r="AO157" s="698"/>
      <c r="AP157" s="633"/>
      <c r="AQ157" s="696"/>
      <c r="AR157" s="697"/>
      <c r="AS157" s="697"/>
      <c r="AT157" s="697"/>
      <c r="AU157" s="697"/>
      <c r="AV157" s="697"/>
      <c r="AW157" s="697"/>
      <c r="AX157" s="697"/>
      <c r="AY157" s="697"/>
      <c r="AZ157" s="697"/>
      <c r="BA157" s="697"/>
      <c r="BB157" s="697"/>
      <c r="BC157" s="697"/>
      <c r="BD157" s="697"/>
      <c r="BE157" s="697"/>
      <c r="BF157" s="697"/>
      <c r="BG157" s="697"/>
      <c r="BH157" s="697"/>
      <c r="BI157" s="697"/>
      <c r="BJ157" s="697"/>
      <c r="BK157" s="697"/>
      <c r="BL157" s="697"/>
      <c r="BM157" s="697"/>
      <c r="BN157" s="697"/>
      <c r="BO157" s="697"/>
      <c r="BP157" s="697"/>
      <c r="BQ157" s="697"/>
      <c r="BR157" s="697"/>
      <c r="BS157" s="697"/>
      <c r="BT157" s="698"/>
      <c r="BU157" s="163"/>
    </row>
    <row r="158" spans="2:73" ht="15.75">
      <c r="B158" s="692"/>
      <c r="C158" s="692"/>
      <c r="D158" s="692"/>
      <c r="E158" s="692"/>
      <c r="F158" s="692"/>
      <c r="G158" s="692"/>
      <c r="H158" s="692"/>
      <c r="I158" s="644"/>
      <c r="J158" s="644"/>
      <c r="K158" s="633"/>
      <c r="L158" s="699"/>
      <c r="M158" s="700"/>
      <c r="N158" s="700"/>
      <c r="O158" s="700"/>
      <c r="P158" s="700"/>
      <c r="Q158" s="700"/>
      <c r="R158" s="700"/>
      <c r="S158" s="700"/>
      <c r="T158" s="700"/>
      <c r="U158" s="700"/>
      <c r="V158" s="700"/>
      <c r="W158" s="700"/>
      <c r="X158" s="700"/>
      <c r="Y158" s="700"/>
      <c r="Z158" s="700"/>
      <c r="AA158" s="700"/>
      <c r="AB158" s="700"/>
      <c r="AC158" s="700"/>
      <c r="AD158" s="700"/>
      <c r="AE158" s="700"/>
      <c r="AF158" s="700"/>
      <c r="AG158" s="700"/>
      <c r="AH158" s="700"/>
      <c r="AI158" s="700"/>
      <c r="AJ158" s="700"/>
      <c r="AK158" s="700"/>
      <c r="AL158" s="700"/>
      <c r="AM158" s="700"/>
      <c r="AN158" s="700"/>
      <c r="AO158" s="701"/>
      <c r="AP158" s="633"/>
      <c r="AQ158" s="699"/>
      <c r="AR158" s="700"/>
      <c r="AS158" s="700"/>
      <c r="AT158" s="700"/>
      <c r="AU158" s="700"/>
      <c r="AV158" s="700"/>
      <c r="AW158" s="700"/>
      <c r="AX158" s="700"/>
      <c r="AY158" s="700"/>
      <c r="AZ158" s="700"/>
      <c r="BA158" s="700"/>
      <c r="BB158" s="700"/>
      <c r="BC158" s="700"/>
      <c r="BD158" s="700"/>
      <c r="BE158" s="700"/>
      <c r="BF158" s="700"/>
      <c r="BG158" s="700"/>
      <c r="BH158" s="700"/>
      <c r="BI158" s="700"/>
      <c r="BJ158" s="700"/>
      <c r="BK158" s="700"/>
      <c r="BL158" s="700"/>
      <c r="BM158" s="700"/>
      <c r="BN158" s="700"/>
      <c r="BO158" s="700"/>
      <c r="BP158" s="700"/>
      <c r="BQ158" s="700"/>
      <c r="BR158" s="700"/>
      <c r="BS158" s="700"/>
      <c r="BT158" s="701"/>
      <c r="BU158" s="163"/>
    </row>
  </sheetData>
  <autoFilter ref="C26:BT149" xr:uid="{00000000-0009-0000-0000-00000C000000}">
    <sortState xmlns:xlrd2="http://schemas.microsoft.com/office/spreadsheetml/2017/richdata2" ref="C26:BT42">
      <sortCondition ref="H25"/>
    </sortState>
  </autoFilter>
  <mergeCells count="1">
    <mergeCell ref="C24:G24"/>
  </mergeCells>
  <phoneticPr fontId="246" type="noConversion"/>
  <conditionalFormatting sqref="L27:AO70 AQ37:BT71">
    <cfRule type="cellIs" dxfId="33" priority="47" operator="equal">
      <formula>0</formula>
    </cfRule>
  </conditionalFormatting>
  <conditionalFormatting sqref="L110:AO122 AQ108:BT122">
    <cfRule type="cellIs" dxfId="32" priority="44" operator="equal">
      <formula>0</formula>
    </cfRule>
  </conditionalFormatting>
  <conditionalFormatting sqref="L74:AO86 AQ72:BT88">
    <cfRule type="cellIs" dxfId="31" priority="46" operator="equal">
      <formula>0</formula>
    </cfRule>
  </conditionalFormatting>
  <conditionalFormatting sqref="L91:AO105 AQ89:BT107">
    <cfRule type="cellIs" dxfId="30" priority="45" operator="equal">
      <formula>0</formula>
    </cfRule>
  </conditionalFormatting>
  <conditionalFormatting sqref="L27:AO32">
    <cfRule type="cellIs" dxfId="29" priority="43" operator="equal">
      <formula>0</formula>
    </cfRule>
  </conditionalFormatting>
  <conditionalFormatting sqref="L33:AO43 AQ41:BT43">
    <cfRule type="cellIs" dxfId="28" priority="42" operator="equal">
      <formula>0</formula>
    </cfRule>
  </conditionalFormatting>
  <conditionalFormatting sqref="L70:AO73">
    <cfRule type="cellIs" dxfId="27" priority="41" operator="equal">
      <formula>0</formula>
    </cfRule>
  </conditionalFormatting>
  <conditionalFormatting sqref="L87:AO90">
    <cfRule type="cellIs" dxfId="26" priority="40" operator="equal">
      <formula>0</formula>
    </cfRule>
  </conditionalFormatting>
  <conditionalFormatting sqref="L106:AO109">
    <cfRule type="cellIs" dxfId="25" priority="39" operator="equal">
      <formula>0</formula>
    </cfRule>
  </conditionalFormatting>
  <conditionalFormatting sqref="AQ27:BT28">
    <cfRule type="cellIs" dxfId="24" priority="38" operator="equal">
      <formula>0</formula>
    </cfRule>
  </conditionalFormatting>
  <conditionalFormatting sqref="AQ29:BT40">
    <cfRule type="cellIs" dxfId="23" priority="36" operator="equal">
      <formula>0</formula>
    </cfRule>
  </conditionalFormatting>
  <conditionalFormatting sqref="AW135:AW137 AW138:AX140">
    <cfRule type="cellIs" dxfId="22" priority="20" operator="equal">
      <formula>0</formula>
    </cfRule>
  </conditionalFormatting>
  <conditionalFormatting sqref="L69:AO69">
    <cfRule type="cellIs" dxfId="21" priority="35" operator="equal">
      <formula>0</formula>
    </cfRule>
  </conditionalFormatting>
  <conditionalFormatting sqref="L123:AO128 AQ123:BT128">
    <cfRule type="cellIs" dxfId="20" priority="34" operator="equal">
      <formula>0</formula>
    </cfRule>
  </conditionalFormatting>
  <conditionalFormatting sqref="L129:AO134 AQ129:AV134 BC129:BT134">
    <cfRule type="cellIs" dxfId="19" priority="33" operator="equal">
      <formula>0</formula>
    </cfRule>
  </conditionalFormatting>
  <conditionalFormatting sqref="L135:AO140 AQ135:AV140 BC135:BT140">
    <cfRule type="cellIs" dxfId="18" priority="32" operator="equal">
      <formula>0</formula>
    </cfRule>
  </conditionalFormatting>
  <conditionalFormatting sqref="AQ146:AZ146 AQ141:AX145 BC141:BT146 L141:AO146">
    <cfRule type="cellIs" dxfId="17" priority="31" operator="equal">
      <formula>0</formula>
    </cfRule>
  </conditionalFormatting>
  <conditionalFormatting sqref="AQ150:BT152 AQ147:AZ149 BC147:BT149 L147:AO148 L150:AO152 L149:S149 X149:AO149">
    <cfRule type="cellIs" dxfId="16" priority="30" operator="equal">
      <formula>0</formula>
    </cfRule>
  </conditionalFormatting>
  <conditionalFormatting sqref="L153:AO158 AQ153:BT158">
    <cfRule type="cellIs" dxfId="15" priority="29" operator="equal">
      <formula>0</formula>
    </cfRule>
  </conditionalFormatting>
  <conditionalFormatting sqref="AW129:BB132 AW133:AW134 BB133">
    <cfRule type="cellIs" dxfId="14" priority="21" operator="equal">
      <formula>0</formula>
    </cfRule>
  </conditionalFormatting>
  <conditionalFormatting sqref="T149:W149">
    <cfRule type="cellIs" dxfId="13" priority="1" operator="equal">
      <formula>0</formula>
    </cfRule>
  </conditionalFormatting>
  <conditionalFormatting sqref="AY138:BB140">
    <cfRule type="cellIs" dxfId="12" priority="5" operator="equal">
      <formula>0</formula>
    </cfRule>
  </conditionalFormatting>
  <conditionalFormatting sqref="BA146:BB146">
    <cfRule type="cellIs" dxfId="11" priority="3" operator="equal">
      <formula>0</formula>
    </cfRule>
  </conditionalFormatting>
  <conditionalFormatting sqref="BA147:BB149">
    <cfRule type="cellIs" dxfId="10" priority="2" operator="equal">
      <formula>0</formula>
    </cfRule>
  </conditionalFormatting>
  <conditionalFormatting sqref="BB134:BB137">
    <cfRule type="cellIs" dxfId="9" priority="19" operator="equal">
      <formula>0</formula>
    </cfRule>
  </conditionalFormatting>
  <conditionalFormatting sqref="BA135:BA137">
    <cfRule type="cellIs" dxfId="8" priority="15" operator="equal">
      <formula>0</formula>
    </cfRule>
  </conditionalFormatting>
  <conditionalFormatting sqref="AX133:AZ134">
    <cfRule type="cellIs" dxfId="7" priority="18" operator="equal">
      <formula>0</formula>
    </cfRule>
  </conditionalFormatting>
  <conditionalFormatting sqref="AX135:AZ137">
    <cfRule type="cellIs" dxfId="6" priority="17" operator="equal">
      <formula>0</formula>
    </cfRule>
  </conditionalFormatting>
  <conditionalFormatting sqref="BA133:BA134">
    <cfRule type="cellIs" dxfId="5" priority="16" operator="equal">
      <formula>0</formula>
    </cfRule>
  </conditionalFormatting>
  <conditionalFormatting sqref="BD135:BD137">
    <cfRule type="cellIs" dxfId="4" priority="11" operator="equal">
      <formula>0</formula>
    </cfRule>
  </conditionalFormatting>
  <conditionalFormatting sqref="BA133:BC134">
    <cfRule type="cellIs" dxfId="3" priority="14" operator="equal">
      <formula>0</formula>
    </cfRule>
  </conditionalFormatting>
  <conditionalFormatting sqref="BA135:BC137">
    <cfRule type="cellIs" dxfId="2" priority="13" operator="equal">
      <formula>0</formula>
    </cfRule>
  </conditionalFormatting>
  <conditionalFormatting sqref="BD133:BD134">
    <cfRule type="cellIs" dxfId="1" priority="12" operator="equal">
      <formula>0</formula>
    </cfRule>
  </conditionalFormatting>
  <conditionalFormatting sqref="AY141:BB145">
    <cfRule type="cellIs" dxfId="0" priority="6"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topLeftCell="A7" zoomScale="90" zoomScaleNormal="90" workbookViewId="0">
      <selection activeCell="M24" sqref="M24"/>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8"/>
      <c r="B13" s="588" t="s">
        <v>171</v>
      </c>
      <c r="D13" s="126" t="s">
        <v>175</v>
      </c>
      <c r="E13" s="746"/>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75">
      <c r="B15" s="588" t="s">
        <v>505</v>
      </c>
    </row>
    <row r="16" spans="1:17" ht="15.75">
      <c r="B16" s="588"/>
    </row>
    <row r="17" spans="2:21" s="668" customFormat="1" ht="20.45" customHeight="1">
      <c r="B17" s="666" t="s">
        <v>660</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972" t="s">
        <v>713</v>
      </c>
      <c r="C18" s="972"/>
      <c r="D18" s="972"/>
      <c r="E18" s="972"/>
      <c r="F18" s="972"/>
      <c r="G18" s="972"/>
      <c r="H18" s="972"/>
      <c r="I18" s="972"/>
      <c r="J18" s="972"/>
      <c r="K18" s="972"/>
      <c r="L18" s="972"/>
      <c r="M18" s="972"/>
      <c r="N18" s="972"/>
      <c r="O18" s="972"/>
      <c r="P18" s="972"/>
      <c r="Q18" s="972"/>
      <c r="R18" s="972"/>
      <c r="S18" s="972"/>
      <c r="T18" s="972"/>
      <c r="U18" s="972"/>
    </row>
    <row r="21" spans="2:21" ht="21">
      <c r="B21" s="744" t="s">
        <v>697</v>
      </c>
      <c r="H21" s="874" t="s">
        <v>934</v>
      </c>
      <c r="I21" s="874"/>
      <c r="J21" s="874"/>
      <c r="K21" s="874"/>
      <c r="L21" s="875"/>
      <c r="M21" s="875"/>
    </row>
    <row r="23" spans="2:21" ht="21">
      <c r="B23" s="744" t="s">
        <v>698</v>
      </c>
      <c r="C23" s="745"/>
      <c r="E23" s="745"/>
      <c r="F23" s="745"/>
      <c r="H23" s="744" t="s">
        <v>699</v>
      </c>
    </row>
    <row r="24" spans="2:21" ht="18.75" customHeight="1">
      <c r="B24" s="971" t="s">
        <v>676</v>
      </c>
      <c r="C24" s="971"/>
      <c r="D24" s="971"/>
      <c r="E24" s="971"/>
      <c r="F24" s="971"/>
      <c r="H24" s="12" t="s">
        <v>684</v>
      </c>
      <c r="M24" s="12" t="s">
        <v>685</v>
      </c>
    </row>
    <row r="25" spans="2:21" ht="45">
      <c r="B25" s="741" t="s">
        <v>62</v>
      </c>
      <c r="C25" s="741" t="s">
        <v>677</v>
      </c>
      <c r="D25" s="741" t="s">
        <v>678</v>
      </c>
      <c r="E25" s="741" t="s">
        <v>680</v>
      </c>
      <c r="F25" s="741" t="s">
        <v>679</v>
      </c>
      <c r="H25" s="741" t="s">
        <v>681</v>
      </c>
      <c r="I25" s="741" t="s">
        <v>682</v>
      </c>
      <c r="J25" s="741" t="s">
        <v>683</v>
      </c>
      <c r="K25" s="741" t="s">
        <v>677</v>
      </c>
      <c r="M25" s="741" t="s">
        <v>681</v>
      </c>
      <c r="N25" s="741" t="s">
        <v>682</v>
      </c>
      <c r="O25" s="741" t="s">
        <v>683</v>
      </c>
      <c r="P25" s="741" t="s">
        <v>677</v>
      </c>
    </row>
    <row r="26" spans="2:21" ht="18">
      <c r="B26" s="748"/>
      <c r="C26" s="748" t="s">
        <v>687</v>
      </c>
      <c r="D26" s="748" t="s">
        <v>688</v>
      </c>
      <c r="E26" s="748" t="s">
        <v>689</v>
      </c>
      <c r="F26" s="748" t="s">
        <v>690</v>
      </c>
      <c r="H26" s="748"/>
      <c r="I26" s="748" t="s">
        <v>691</v>
      </c>
      <c r="J26" s="748" t="s">
        <v>692</v>
      </c>
      <c r="K26" s="748" t="s">
        <v>693</v>
      </c>
      <c r="M26" s="748"/>
      <c r="N26" s="748" t="s">
        <v>694</v>
      </c>
      <c r="O26" s="748" t="s">
        <v>695</v>
      </c>
      <c r="P26" s="748" t="s">
        <v>696</v>
      </c>
    </row>
    <row r="27" spans="2:21" ht="15.75" customHeight="1">
      <c r="B27" s="743" t="s">
        <v>701</v>
      </c>
      <c r="C27" s="751">
        <f>K49</f>
        <v>0</v>
      </c>
      <c r="D27" s="749"/>
      <c r="E27" s="742"/>
      <c r="F27" s="742"/>
      <c r="H27" s="742"/>
      <c r="I27" s="742"/>
      <c r="J27" s="742"/>
      <c r="K27" s="742">
        <f>I27*J27</f>
        <v>0</v>
      </c>
      <c r="M27" s="742"/>
      <c r="N27" s="742"/>
      <c r="O27" s="742"/>
      <c r="P27" s="742">
        <f>N27*O27</f>
        <v>0</v>
      </c>
    </row>
    <row r="28" spans="2:21" ht="15.75" customHeight="1">
      <c r="B28" s="743" t="s">
        <v>702</v>
      </c>
      <c r="C28" s="752">
        <f>P49</f>
        <v>0</v>
      </c>
      <c r="D28" s="753">
        <f>C28-C27</f>
        <v>0</v>
      </c>
      <c r="E28" s="742"/>
      <c r="F28" s="750">
        <f>D28*E28</f>
        <v>0</v>
      </c>
      <c r="H28" s="742"/>
      <c r="I28" s="742"/>
      <c r="J28" s="742"/>
      <c r="K28" s="742"/>
      <c r="M28" s="742"/>
      <c r="N28" s="742"/>
      <c r="O28" s="742"/>
      <c r="P28" s="742"/>
    </row>
    <row r="29" spans="2:21" ht="15.75" customHeight="1">
      <c r="B29" s="743" t="s">
        <v>703</v>
      </c>
      <c r="C29" s="742"/>
      <c r="D29" s="742"/>
      <c r="E29" s="742"/>
      <c r="F29" s="742"/>
      <c r="H29" s="742"/>
      <c r="I29" s="742"/>
      <c r="J29" s="742"/>
      <c r="K29" s="742"/>
      <c r="M29" s="742"/>
      <c r="N29" s="742"/>
      <c r="O29" s="742"/>
      <c r="P29" s="742"/>
    </row>
    <row r="30" spans="2:21" ht="15.75" customHeight="1">
      <c r="B30" s="743" t="s">
        <v>704</v>
      </c>
      <c r="C30" s="742"/>
      <c r="D30" s="742"/>
      <c r="E30" s="742"/>
      <c r="F30" s="742"/>
      <c r="H30" s="742"/>
      <c r="I30" s="742"/>
      <c r="J30" s="742"/>
      <c r="K30" s="742"/>
      <c r="M30" s="742"/>
      <c r="N30" s="742"/>
      <c r="O30" s="742"/>
      <c r="P30" s="742"/>
    </row>
    <row r="31" spans="2:21" ht="15.75" customHeight="1">
      <c r="B31" s="743" t="s">
        <v>705</v>
      </c>
      <c r="C31" s="742"/>
      <c r="D31" s="742"/>
      <c r="E31" s="742"/>
      <c r="F31" s="742"/>
      <c r="H31" s="742"/>
      <c r="I31" s="742"/>
      <c r="J31" s="742"/>
      <c r="K31" s="742"/>
      <c r="M31" s="742"/>
      <c r="N31" s="742"/>
      <c r="O31" s="742"/>
      <c r="P31" s="742"/>
    </row>
    <row r="32" spans="2:21" ht="15.75" customHeight="1">
      <c r="B32" s="743" t="s">
        <v>706</v>
      </c>
      <c r="C32" s="742"/>
      <c r="D32" s="742"/>
      <c r="E32" s="742"/>
      <c r="F32" s="742"/>
      <c r="H32" s="742"/>
      <c r="I32" s="742"/>
      <c r="J32" s="742"/>
      <c r="K32" s="742"/>
      <c r="M32" s="742"/>
      <c r="N32" s="742"/>
      <c r="O32" s="742"/>
      <c r="P32" s="742"/>
    </row>
    <row r="33" spans="2:16" ht="15.75" customHeight="1">
      <c r="B33" s="743" t="s">
        <v>707</v>
      </c>
      <c r="C33" s="742"/>
      <c r="D33" s="742"/>
      <c r="E33" s="742"/>
      <c r="F33" s="742"/>
      <c r="H33" s="742"/>
      <c r="I33" s="742"/>
      <c r="J33" s="742"/>
      <c r="K33" s="742"/>
      <c r="M33" s="742"/>
      <c r="N33" s="742"/>
      <c r="O33" s="742"/>
      <c r="P33" s="742"/>
    </row>
    <row r="34" spans="2:16" ht="15.75" customHeight="1">
      <c r="B34" s="743" t="s">
        <v>708</v>
      </c>
      <c r="C34" s="742"/>
      <c r="D34" s="742"/>
      <c r="E34" s="742"/>
      <c r="F34" s="742"/>
      <c r="H34" s="742"/>
      <c r="I34" s="742"/>
      <c r="J34" s="742"/>
      <c r="K34" s="742"/>
      <c r="M34" s="742"/>
      <c r="N34" s="742"/>
      <c r="O34" s="742"/>
      <c r="P34" s="742"/>
    </row>
    <row r="35" spans="2:16" ht="15.75" customHeight="1">
      <c r="B35" s="743" t="s">
        <v>709</v>
      </c>
      <c r="C35" s="742"/>
      <c r="D35" s="742"/>
      <c r="E35" s="742"/>
      <c r="F35" s="742"/>
      <c r="H35" s="742"/>
      <c r="I35" s="742"/>
      <c r="J35" s="742"/>
      <c r="K35" s="742"/>
      <c r="M35" s="742"/>
      <c r="N35" s="742"/>
      <c r="O35" s="742"/>
      <c r="P35" s="742"/>
    </row>
    <row r="36" spans="2:16" ht="15.75" customHeight="1">
      <c r="B36" s="743" t="s">
        <v>710</v>
      </c>
      <c r="C36" s="742"/>
      <c r="D36" s="742"/>
      <c r="E36" s="742"/>
      <c r="F36" s="742"/>
      <c r="H36" s="742"/>
      <c r="I36" s="742"/>
      <c r="J36" s="742"/>
      <c r="K36" s="742"/>
      <c r="M36" s="742"/>
      <c r="N36" s="742"/>
      <c r="O36" s="742"/>
      <c r="P36" s="742"/>
    </row>
    <row r="37" spans="2:16" ht="15.75" customHeight="1">
      <c r="B37" s="743" t="s">
        <v>711</v>
      </c>
      <c r="C37" s="742"/>
      <c r="D37" s="742"/>
      <c r="E37" s="742"/>
      <c r="F37" s="742"/>
      <c r="H37" s="742"/>
      <c r="I37" s="742"/>
      <c r="J37" s="742"/>
      <c r="K37" s="742"/>
      <c r="M37" s="742"/>
      <c r="N37" s="742"/>
      <c r="O37" s="742"/>
      <c r="P37" s="742"/>
    </row>
    <row r="38" spans="2:16" ht="15.75" customHeight="1">
      <c r="B38" s="743" t="s">
        <v>712</v>
      </c>
      <c r="C38" s="742"/>
      <c r="D38" s="742"/>
      <c r="E38" s="742"/>
      <c r="F38" s="742"/>
      <c r="H38" s="742"/>
      <c r="I38" s="742"/>
      <c r="J38" s="742"/>
      <c r="K38" s="742"/>
      <c r="M38" s="742"/>
      <c r="N38" s="742"/>
      <c r="O38" s="742"/>
      <c r="P38" s="742"/>
    </row>
    <row r="39" spans="2:16" ht="16.350000000000001" customHeight="1">
      <c r="B39" s="754" t="s">
        <v>26</v>
      </c>
      <c r="C39" s="755"/>
      <c r="D39" s="755"/>
      <c r="E39" s="755"/>
      <c r="F39" s="756">
        <f>SUM(F28:F38)</f>
        <v>0</v>
      </c>
      <c r="H39" s="742"/>
      <c r="I39" s="742"/>
      <c r="J39" s="742"/>
      <c r="K39" s="742"/>
      <c r="M39" s="742"/>
      <c r="N39" s="742"/>
      <c r="O39" s="742"/>
      <c r="P39" s="742"/>
    </row>
    <row r="40" spans="2:16">
      <c r="B40" s="743" t="s">
        <v>700</v>
      </c>
      <c r="C40" s="742"/>
      <c r="D40" s="742"/>
      <c r="E40" s="742"/>
      <c r="F40" s="742"/>
      <c r="H40" s="742"/>
      <c r="I40" s="742"/>
      <c r="J40" s="742"/>
      <c r="K40" s="742"/>
      <c r="M40" s="742"/>
      <c r="N40" s="742"/>
      <c r="O40" s="742"/>
      <c r="P40" s="742"/>
    </row>
    <row r="41" spans="2:16">
      <c r="B41" s="743" t="s">
        <v>700</v>
      </c>
      <c r="C41" s="742"/>
      <c r="D41" s="742"/>
      <c r="E41" s="742"/>
      <c r="F41" s="742"/>
      <c r="H41" s="742"/>
      <c r="I41" s="742"/>
      <c r="J41" s="742"/>
      <c r="K41" s="742"/>
      <c r="M41" s="742"/>
      <c r="N41" s="742"/>
      <c r="O41" s="742"/>
      <c r="P41" s="742"/>
    </row>
    <row r="42" spans="2:16">
      <c r="B42" s="743" t="s">
        <v>700</v>
      </c>
      <c r="C42" s="742"/>
      <c r="D42" s="742"/>
      <c r="E42" s="742"/>
      <c r="F42" s="742"/>
      <c r="H42" s="742"/>
      <c r="I42" s="742"/>
      <c r="J42" s="742"/>
      <c r="K42" s="742"/>
      <c r="M42" s="742"/>
      <c r="N42" s="742"/>
      <c r="O42" s="742"/>
      <c r="P42" s="742"/>
    </row>
    <row r="43" spans="2:16">
      <c r="B43" s="743" t="s">
        <v>700</v>
      </c>
      <c r="C43" s="742"/>
      <c r="D43" s="742"/>
      <c r="E43" s="742"/>
      <c r="F43" s="742"/>
      <c r="H43" s="742"/>
      <c r="I43" s="742"/>
      <c r="J43" s="742"/>
      <c r="K43" s="742"/>
      <c r="M43" s="742"/>
      <c r="N43" s="742"/>
      <c r="O43" s="742"/>
      <c r="P43" s="742"/>
    </row>
    <row r="44" spans="2:16">
      <c r="H44" s="742"/>
      <c r="I44" s="742"/>
      <c r="J44" s="742"/>
      <c r="K44" s="742"/>
      <c r="M44" s="742"/>
      <c r="N44" s="742"/>
      <c r="O44" s="742"/>
      <c r="P44" s="742"/>
    </row>
    <row r="45" spans="2:16">
      <c r="H45" s="742"/>
      <c r="I45" s="742"/>
      <c r="J45" s="742"/>
      <c r="K45" s="742"/>
      <c r="M45" s="742"/>
      <c r="N45" s="742"/>
      <c r="O45" s="742"/>
      <c r="P45" s="742"/>
    </row>
    <row r="46" spans="2:16">
      <c r="H46" s="742"/>
      <c r="I46" s="742"/>
      <c r="J46" s="742"/>
      <c r="K46" s="742"/>
      <c r="M46" s="742"/>
      <c r="N46" s="742"/>
      <c r="O46" s="742"/>
      <c r="P46" s="742"/>
    </row>
    <row r="47" spans="2:16">
      <c r="H47" s="742"/>
      <c r="I47" s="742"/>
      <c r="J47" s="742"/>
      <c r="K47" s="742"/>
      <c r="M47" s="742"/>
      <c r="N47" s="742"/>
      <c r="O47" s="742"/>
      <c r="P47" s="742"/>
    </row>
    <row r="48" spans="2:16">
      <c r="H48" s="742"/>
      <c r="I48" s="742"/>
      <c r="J48" s="742"/>
      <c r="K48" s="742"/>
      <c r="M48" s="742"/>
      <c r="N48" s="742"/>
      <c r="O48" s="742"/>
      <c r="P48" s="742"/>
    </row>
    <row r="49" spans="8:16">
      <c r="H49" s="754" t="s">
        <v>26</v>
      </c>
      <c r="I49" s="755"/>
      <c r="J49" s="755"/>
      <c r="K49" s="751">
        <f>SUM(K27:K48)</f>
        <v>0</v>
      </c>
      <c r="M49" s="754" t="s">
        <v>26</v>
      </c>
      <c r="N49" s="755"/>
      <c r="O49" s="755"/>
      <c r="P49" s="752">
        <f>SUM(P27:P48)</f>
        <v>0</v>
      </c>
    </row>
  </sheetData>
  <mergeCells count="2">
    <mergeCell ref="B24:F24"/>
    <mergeCell ref="B18:U18"/>
  </mergeCells>
  <pageMargins left="0.7" right="0.7" top="0.75" bottom="0.75" header="0.3" footer="0.3"/>
  <pageSetup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B33" sqref="B33"/>
    </sheetView>
  </sheetViews>
  <sheetFormatPr defaultColWidth="9" defaultRowHeight="15"/>
  <cols>
    <col min="1" max="1" width="9" style="12"/>
    <col min="2" max="2" width="37" style="704" customWidth="1"/>
    <col min="3" max="3" width="9" style="10"/>
    <col min="4" max="16384" width="9" style="12"/>
  </cols>
  <sheetData>
    <row r="16" spans="2:21" ht="26.25" customHeight="1">
      <c r="B16" s="705" t="s">
        <v>561</v>
      </c>
      <c r="C16" s="880" t="s">
        <v>505</v>
      </c>
      <c r="D16" s="881"/>
      <c r="E16" s="881"/>
      <c r="F16" s="881"/>
      <c r="G16" s="881"/>
      <c r="H16" s="881"/>
      <c r="I16" s="881"/>
      <c r="J16" s="881"/>
      <c r="K16" s="881"/>
      <c r="L16" s="881"/>
      <c r="M16" s="881"/>
      <c r="N16" s="881"/>
      <c r="O16" s="881"/>
      <c r="P16" s="881"/>
      <c r="Q16" s="881"/>
      <c r="R16" s="881"/>
      <c r="S16" s="881"/>
      <c r="T16" s="881"/>
      <c r="U16" s="881"/>
    </row>
    <row r="17" spans="2:21" ht="55.5" customHeight="1">
      <c r="B17" s="706" t="s">
        <v>630</v>
      </c>
      <c r="C17" s="882" t="s">
        <v>736</v>
      </c>
      <c r="D17" s="882"/>
      <c r="E17" s="882"/>
      <c r="F17" s="882"/>
      <c r="G17" s="882"/>
      <c r="H17" s="882"/>
      <c r="I17" s="882"/>
      <c r="J17" s="882"/>
      <c r="K17" s="882"/>
      <c r="L17" s="882"/>
      <c r="M17" s="882"/>
      <c r="N17" s="882"/>
      <c r="O17" s="882"/>
      <c r="P17" s="882"/>
      <c r="Q17" s="882"/>
      <c r="R17" s="882"/>
      <c r="S17" s="882"/>
      <c r="T17" s="882"/>
      <c r="U17" s="883"/>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634</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631</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879" t="s">
        <v>632</v>
      </c>
      <c r="D23" s="879"/>
      <c r="E23" s="879"/>
      <c r="F23" s="879"/>
      <c r="G23" s="879"/>
      <c r="H23" s="879"/>
      <c r="I23" s="879"/>
      <c r="J23" s="879"/>
      <c r="K23" s="879"/>
      <c r="L23" s="879"/>
      <c r="M23" s="879"/>
      <c r="N23" s="879"/>
      <c r="O23" s="879"/>
      <c r="P23" s="879"/>
      <c r="Q23" s="879"/>
      <c r="R23" s="879"/>
      <c r="S23" s="879"/>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635</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879" t="s">
        <v>633</v>
      </c>
      <c r="D27" s="879"/>
      <c r="E27" s="879"/>
      <c r="F27" s="879"/>
      <c r="G27" s="879"/>
      <c r="H27" s="879"/>
      <c r="I27" s="879"/>
      <c r="J27" s="879"/>
      <c r="K27" s="879"/>
      <c r="L27" s="879"/>
      <c r="M27" s="879"/>
      <c r="N27" s="879"/>
      <c r="O27" s="879"/>
      <c r="P27" s="879"/>
      <c r="Q27" s="879"/>
      <c r="R27" s="879"/>
      <c r="S27" s="879"/>
      <c r="T27" s="879"/>
      <c r="U27" s="884"/>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879" t="s">
        <v>636</v>
      </c>
      <c r="D29" s="879"/>
      <c r="E29" s="879"/>
      <c r="F29" s="879"/>
      <c r="G29" s="879"/>
      <c r="H29" s="879"/>
      <c r="I29" s="879"/>
      <c r="J29" s="879"/>
      <c r="K29" s="879"/>
      <c r="L29" s="879"/>
      <c r="M29" s="879"/>
      <c r="N29" s="879"/>
      <c r="O29" s="879"/>
      <c r="P29" s="879"/>
      <c r="Q29" s="879"/>
      <c r="R29" s="879"/>
      <c r="S29" s="879"/>
      <c r="T29" s="879"/>
      <c r="U29" s="884"/>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637</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638</v>
      </c>
      <c r="C33" s="885" t="s">
        <v>639</v>
      </c>
      <c r="D33" s="885"/>
      <c r="E33" s="885"/>
      <c r="F33" s="885"/>
      <c r="G33" s="885"/>
      <c r="H33" s="885"/>
      <c r="I33" s="885"/>
      <c r="J33" s="885"/>
      <c r="K33" s="885"/>
      <c r="L33" s="885"/>
      <c r="M33" s="885"/>
      <c r="N33" s="885"/>
      <c r="O33" s="885"/>
      <c r="P33" s="885"/>
      <c r="Q33" s="885"/>
      <c r="R33" s="885"/>
      <c r="S33" s="885"/>
      <c r="T33" s="885"/>
      <c r="U33" s="886"/>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640</v>
      </c>
      <c r="C35" s="720" t="s">
        <v>641</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642</v>
      </c>
      <c r="C37" s="887" t="s">
        <v>643</v>
      </c>
      <c r="D37" s="887"/>
      <c r="E37" s="887"/>
      <c r="F37" s="887"/>
      <c r="G37" s="887"/>
      <c r="H37" s="887"/>
      <c r="I37" s="887"/>
      <c r="J37" s="887"/>
      <c r="K37" s="887"/>
      <c r="L37" s="887"/>
      <c r="M37" s="887"/>
      <c r="N37" s="887"/>
      <c r="O37" s="887"/>
      <c r="P37" s="887"/>
      <c r="Q37" s="887"/>
      <c r="R37" s="887"/>
      <c r="S37" s="887"/>
      <c r="T37" s="887"/>
      <c r="U37" s="888"/>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644</v>
      </c>
      <c r="C39" s="722" t="s">
        <v>645</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646</v>
      </c>
      <c r="C41" s="889" t="s">
        <v>647</v>
      </c>
      <c r="D41" s="889"/>
      <c r="E41" s="889"/>
      <c r="F41" s="889"/>
      <c r="G41" s="889"/>
      <c r="H41" s="889"/>
      <c r="I41" s="889"/>
      <c r="J41" s="889"/>
      <c r="K41" s="889"/>
      <c r="L41" s="889"/>
      <c r="M41" s="889"/>
      <c r="N41" s="889"/>
      <c r="O41" s="889"/>
      <c r="P41" s="889"/>
      <c r="Q41" s="889"/>
      <c r="R41" s="889"/>
      <c r="S41" s="889"/>
      <c r="T41" s="889"/>
      <c r="U41" s="890"/>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648</v>
      </c>
      <c r="C43" s="720" t="s">
        <v>649</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877" t="s">
        <v>665</v>
      </c>
      <c r="D45" s="877"/>
      <c r="E45" s="877"/>
      <c r="F45" s="877"/>
      <c r="G45" s="877"/>
      <c r="H45" s="877"/>
      <c r="I45" s="877"/>
      <c r="J45" s="877"/>
      <c r="K45" s="877"/>
      <c r="L45" s="877"/>
      <c r="M45" s="877"/>
      <c r="N45" s="877"/>
      <c r="O45" s="877"/>
      <c r="P45" s="877"/>
      <c r="Q45" s="877"/>
      <c r="R45" s="877"/>
      <c r="S45" s="877"/>
      <c r="T45" s="877"/>
      <c r="U45" s="878"/>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877" t="s">
        <v>650</v>
      </c>
      <c r="D47" s="877"/>
      <c r="E47" s="877"/>
      <c r="F47" s="877"/>
      <c r="G47" s="877"/>
      <c r="H47" s="877"/>
      <c r="I47" s="877"/>
      <c r="J47" s="877"/>
      <c r="K47" s="877"/>
      <c r="L47" s="877"/>
      <c r="M47" s="877"/>
      <c r="N47" s="877"/>
      <c r="O47" s="877"/>
      <c r="P47" s="877"/>
      <c r="Q47" s="877"/>
      <c r="R47" s="877"/>
      <c r="S47" s="877"/>
      <c r="T47" s="877"/>
      <c r="U47" s="878"/>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877" t="s">
        <v>651</v>
      </c>
      <c r="D49" s="877"/>
      <c r="E49" s="877"/>
      <c r="F49" s="877"/>
      <c r="G49" s="877"/>
      <c r="H49" s="877"/>
      <c r="I49" s="877"/>
      <c r="J49" s="877"/>
      <c r="K49" s="877"/>
      <c r="L49" s="877"/>
      <c r="M49" s="877"/>
      <c r="N49" s="877"/>
      <c r="O49" s="877"/>
      <c r="P49" s="877"/>
      <c r="Q49" s="877"/>
      <c r="R49" s="877"/>
      <c r="S49" s="877"/>
      <c r="T49" s="877"/>
      <c r="U49" s="878"/>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877" t="s">
        <v>652</v>
      </c>
      <c r="D51" s="877"/>
      <c r="E51" s="877"/>
      <c r="F51" s="877"/>
      <c r="G51" s="877"/>
      <c r="H51" s="877"/>
      <c r="I51" s="877"/>
      <c r="J51" s="877"/>
      <c r="K51" s="877"/>
      <c r="L51" s="877"/>
      <c r="M51" s="877"/>
      <c r="N51" s="877"/>
      <c r="O51" s="877"/>
      <c r="P51" s="877"/>
      <c r="Q51" s="877"/>
      <c r="R51" s="877"/>
      <c r="S51" s="877"/>
      <c r="T51" s="877"/>
      <c r="U51" s="878"/>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879" t="s">
        <v>664</v>
      </c>
      <c r="D53" s="879"/>
      <c r="E53" s="879"/>
      <c r="F53" s="879"/>
      <c r="G53" s="879"/>
      <c r="H53" s="879"/>
      <c r="I53" s="879"/>
      <c r="J53" s="879"/>
      <c r="K53" s="879"/>
      <c r="L53" s="879"/>
      <c r="M53" s="879"/>
      <c r="N53" s="879"/>
      <c r="O53" s="879"/>
      <c r="P53" s="879"/>
      <c r="Q53" s="879"/>
      <c r="R53" s="879"/>
      <c r="S53" s="879"/>
      <c r="T53" s="879"/>
      <c r="U53" s="884"/>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653</v>
      </c>
      <c r="C55" s="887" t="s">
        <v>654</v>
      </c>
      <c r="D55" s="887"/>
      <c r="E55" s="887"/>
      <c r="F55" s="887"/>
      <c r="G55" s="887"/>
      <c r="H55" s="887"/>
      <c r="I55" s="887"/>
      <c r="J55" s="887"/>
      <c r="K55" s="887"/>
      <c r="L55" s="887"/>
      <c r="M55" s="887"/>
      <c r="N55" s="887"/>
      <c r="O55" s="887"/>
      <c r="P55" s="887"/>
      <c r="Q55" s="887"/>
      <c r="R55" s="887"/>
      <c r="S55" s="887"/>
      <c r="T55" s="887"/>
      <c r="U55" s="888"/>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655</v>
      </c>
      <c r="C57" s="887" t="s">
        <v>656</v>
      </c>
      <c r="D57" s="887"/>
      <c r="E57" s="887"/>
      <c r="F57" s="887"/>
      <c r="G57" s="887"/>
      <c r="H57" s="887"/>
      <c r="I57" s="887"/>
      <c r="J57" s="887"/>
      <c r="K57" s="887"/>
      <c r="L57" s="887"/>
      <c r="M57" s="887"/>
      <c r="N57" s="887"/>
      <c r="O57" s="887"/>
      <c r="P57" s="887"/>
      <c r="Q57" s="887"/>
      <c r="R57" s="887"/>
      <c r="S57" s="887"/>
      <c r="T57" s="887"/>
      <c r="U57" s="888"/>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657</v>
      </c>
      <c r="C59" s="727" t="s">
        <v>658</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566</v>
      </c>
      <c r="H1" s="120" t="s">
        <v>577</v>
      </c>
    </row>
    <row r="2" spans="1:8">
      <c r="A2" s="12" t="s">
        <v>29</v>
      </c>
      <c r="B2" s="12" t="s">
        <v>27</v>
      </c>
      <c r="C2" s="10">
        <v>2006</v>
      </c>
      <c r="D2" s="12" t="s">
        <v>416</v>
      </c>
      <c r="E2" s="10">
        <f>'2. LRAMVA Threshold'!D9</f>
        <v>2012</v>
      </c>
      <c r="F2" s="26" t="s">
        <v>170</v>
      </c>
      <c r="G2" s="12" t="s">
        <v>567</v>
      </c>
      <c r="H2" s="12" t="s">
        <v>585</v>
      </c>
    </row>
    <row r="3" spans="1:8">
      <c r="A3" s="12" t="s">
        <v>371</v>
      </c>
      <c r="B3" s="12" t="s">
        <v>27</v>
      </c>
      <c r="C3" s="10">
        <v>2007</v>
      </c>
      <c r="D3" s="12" t="s">
        <v>417</v>
      </c>
      <c r="E3" s="10">
        <f>'2. LRAMVA Threshold'!D24</f>
        <v>0</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B19" sqref="B19"/>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892" t="s">
        <v>731</v>
      </c>
      <c r="C3" s="893"/>
      <c r="D3" s="893"/>
      <c r="E3" s="893"/>
      <c r="F3" s="894"/>
      <c r="G3" s="122"/>
    </row>
    <row r="4" spans="2:20" ht="16.5" customHeight="1">
      <c r="B4" s="895"/>
      <c r="C4" s="896"/>
      <c r="D4" s="896"/>
      <c r="E4" s="896"/>
      <c r="F4" s="897"/>
      <c r="G4" s="122"/>
    </row>
    <row r="5" spans="2:20" ht="71.25" customHeight="1">
      <c r="B5" s="895"/>
      <c r="C5" s="896"/>
      <c r="D5" s="896"/>
      <c r="E5" s="896"/>
      <c r="F5" s="897"/>
      <c r="G5" s="122"/>
    </row>
    <row r="6" spans="2:20" ht="21.75" customHeight="1">
      <c r="B6" s="898"/>
      <c r="C6" s="899"/>
      <c r="D6" s="899"/>
      <c r="E6" s="899"/>
      <c r="F6" s="900"/>
      <c r="G6" s="122"/>
    </row>
    <row r="8" spans="2:20" ht="21">
      <c r="B8" s="891" t="s">
        <v>481</v>
      </c>
      <c r="C8" s="891"/>
      <c r="D8" s="891"/>
      <c r="E8" s="891"/>
      <c r="F8" s="891"/>
      <c r="G8" s="891"/>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584</v>
      </c>
      <c r="G12" s="28"/>
      <c r="L12" s="33"/>
      <c r="M12" s="33"/>
      <c r="N12" s="33"/>
      <c r="O12" s="33"/>
      <c r="P12" s="33"/>
      <c r="Q12" s="68"/>
      <c r="S12" s="8"/>
      <c r="T12" s="8"/>
    </row>
    <row r="13" spans="2:20" s="9" customFormat="1" ht="26.25" customHeight="1" thickBot="1">
      <c r="B13" s="102" t="s">
        <v>416</v>
      </c>
      <c r="C13" s="124" t="s">
        <v>623</v>
      </c>
      <c r="G13" s="109"/>
      <c r="L13" s="33"/>
      <c r="M13" s="33"/>
      <c r="N13" s="33"/>
      <c r="O13" s="33"/>
      <c r="P13" s="33"/>
      <c r="Q13" s="68"/>
      <c r="S13" s="8"/>
      <c r="T13" s="8"/>
    </row>
    <row r="14" spans="2:20" s="9" customFormat="1" ht="26.25" customHeight="1" thickBot="1">
      <c r="B14" s="102" t="s">
        <v>416</v>
      </c>
      <c r="C14" s="172" t="s">
        <v>618</v>
      </c>
      <c r="G14" s="123"/>
      <c r="L14" s="33"/>
      <c r="M14" s="33"/>
      <c r="N14" s="33"/>
      <c r="O14" s="33"/>
      <c r="P14" s="33"/>
      <c r="Q14" s="68"/>
      <c r="S14" s="8"/>
      <c r="T14" s="8"/>
    </row>
    <row r="15" spans="2:20" s="9" customFormat="1" ht="26.25" customHeight="1" thickBot="1">
      <c r="B15" s="102" t="s">
        <v>416</v>
      </c>
      <c r="C15" s="172" t="s">
        <v>619</v>
      </c>
      <c r="G15" s="123"/>
      <c r="L15" s="33"/>
      <c r="M15" s="33"/>
      <c r="N15" s="33"/>
      <c r="O15" s="33"/>
      <c r="P15" s="33"/>
      <c r="Q15" s="68"/>
      <c r="S15" s="8"/>
      <c r="T15" s="8"/>
    </row>
    <row r="16" spans="2:20" s="9" customFormat="1" ht="26.25" customHeight="1" thickBot="1">
      <c r="B16" s="102" t="s">
        <v>416</v>
      </c>
      <c r="C16" s="172" t="s">
        <v>620</v>
      </c>
      <c r="G16" s="123"/>
      <c r="L16" s="33"/>
      <c r="M16" s="33"/>
      <c r="N16" s="33"/>
      <c r="O16" s="33"/>
      <c r="P16" s="33"/>
      <c r="Q16" s="68"/>
      <c r="S16" s="8"/>
      <c r="T16" s="8"/>
    </row>
    <row r="17" spans="2:20" s="9" customFormat="1" ht="26.25" customHeight="1" thickBot="1">
      <c r="B17" s="102" t="s">
        <v>416</v>
      </c>
      <c r="C17" s="124" t="s">
        <v>621</v>
      </c>
      <c r="G17" s="109"/>
      <c r="L17" s="33"/>
      <c r="M17" s="33"/>
      <c r="N17" s="33"/>
      <c r="O17" s="33"/>
      <c r="P17" s="33"/>
      <c r="Q17" s="68"/>
      <c r="S17" s="8"/>
      <c r="T17" s="8"/>
    </row>
    <row r="18" spans="2:20" s="9" customFormat="1" ht="26.25" customHeight="1" thickBot="1">
      <c r="B18" s="102" t="s">
        <v>416</v>
      </c>
      <c r="C18" s="124" t="s">
        <v>622</v>
      </c>
      <c r="G18" s="123"/>
      <c r="L18" s="33"/>
      <c r="M18" s="33"/>
      <c r="N18" s="33"/>
      <c r="O18" s="33"/>
      <c r="P18" s="33"/>
      <c r="Q18" s="68"/>
      <c r="S18" s="8"/>
      <c r="T18" s="8"/>
    </row>
    <row r="19" spans="2:20" s="9" customFormat="1" ht="26.25" customHeight="1" thickBot="1">
      <c r="B19" s="102" t="s">
        <v>416</v>
      </c>
      <c r="C19" s="124" t="s">
        <v>624</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7" t="s">
        <v>543</v>
      </c>
      <c r="C22" s="653" t="s">
        <v>437</v>
      </c>
      <c r="D22" s="656" t="s">
        <v>443</v>
      </c>
      <c r="E22" s="660" t="s">
        <v>583</v>
      </c>
      <c r="F22" s="656" t="s">
        <v>448</v>
      </c>
      <c r="G22" s="174"/>
      <c r="M22" s="645"/>
      <c r="T22" s="645"/>
    </row>
    <row r="23" spans="2:20" s="103" customFormat="1" ht="35.25" customHeight="1">
      <c r="B23" s="648" t="s">
        <v>458</v>
      </c>
      <c r="C23" s="654" t="s">
        <v>438</v>
      </c>
      <c r="D23" s="657" t="s">
        <v>444</v>
      </c>
      <c r="E23" s="661" t="s">
        <v>583</v>
      </c>
      <c r="F23" s="657" t="s">
        <v>448</v>
      </c>
      <c r="G23" s="174"/>
      <c r="M23" s="645"/>
      <c r="T23" s="645"/>
    </row>
    <row r="24" spans="2:20" s="103" customFormat="1" ht="34.5" customHeight="1">
      <c r="B24" s="648" t="s">
        <v>455</v>
      </c>
      <c r="C24" s="654" t="s">
        <v>438</v>
      </c>
      <c r="D24" s="657" t="s">
        <v>445</v>
      </c>
      <c r="E24" s="661" t="s">
        <v>583</v>
      </c>
      <c r="F24" s="657" t="s">
        <v>448</v>
      </c>
      <c r="G24" s="174"/>
      <c r="M24" s="645"/>
      <c r="T24" s="645"/>
    </row>
    <row r="25" spans="2:20" s="103" customFormat="1" ht="32.25" customHeight="1">
      <c r="B25" s="649" t="s">
        <v>456</v>
      </c>
      <c r="C25" s="654" t="s">
        <v>437</v>
      </c>
      <c r="D25" s="657" t="s">
        <v>446</v>
      </c>
      <c r="E25" s="662" t="s">
        <v>602</v>
      </c>
      <c r="F25" s="665"/>
      <c r="G25" s="174"/>
      <c r="M25" s="645"/>
      <c r="T25" s="645"/>
    </row>
    <row r="26" spans="2:20" s="103" customFormat="1" ht="30.75" customHeight="1">
      <c r="B26" s="650" t="s">
        <v>541</v>
      </c>
      <c r="C26" s="654" t="s">
        <v>437</v>
      </c>
      <c r="D26" s="657"/>
      <c r="E26" s="662"/>
      <c r="F26" s="665"/>
      <c r="G26" s="174"/>
      <c r="M26" s="645"/>
      <c r="T26" s="645"/>
    </row>
    <row r="27" spans="2:20" s="103" customFormat="1" ht="32.25" customHeight="1">
      <c r="B27" s="651" t="s">
        <v>542</v>
      </c>
      <c r="C27" s="654" t="s">
        <v>437</v>
      </c>
      <c r="D27" s="658" t="s">
        <v>538</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555</v>
      </c>
      <c r="E30" s="663"/>
      <c r="F30" s="657" t="s">
        <v>554</v>
      </c>
      <c r="G30" s="646"/>
      <c r="M30" s="645"/>
    </row>
    <row r="31" spans="2:20" s="103" customFormat="1" ht="27.75" customHeight="1">
      <c r="B31" s="652" t="s">
        <v>539</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80"/>
  <sheetViews>
    <sheetView tabSelected="1" topLeftCell="A70" zoomScale="85" zoomScaleNormal="85" workbookViewId="0">
      <selection activeCell="H130" sqref="H130"/>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755</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785</v>
      </c>
      <c r="E14" s="130"/>
      <c r="F14" s="124" t="s">
        <v>548</v>
      </c>
      <c r="H14" s="542" t="s">
        <v>783</v>
      </c>
      <c r="J14" s="124" t="s">
        <v>515</v>
      </c>
      <c r="L14" s="132"/>
      <c r="N14" s="103"/>
      <c r="Q14" s="99"/>
      <c r="R14" s="96"/>
    </row>
    <row r="15" spans="2:22" ht="26.25" customHeight="1" thickBot="1">
      <c r="B15" s="124" t="s">
        <v>424</v>
      </c>
      <c r="C15" s="106"/>
      <c r="D15" s="542" t="s">
        <v>786</v>
      </c>
      <c r="F15" s="124" t="s">
        <v>414</v>
      </c>
      <c r="G15" s="127"/>
      <c r="H15" s="542" t="s">
        <v>784</v>
      </c>
      <c r="I15" s="17"/>
      <c r="J15" s="124" t="s">
        <v>516</v>
      </c>
      <c r="L15" s="132"/>
      <c r="M15" s="103"/>
      <c r="Q15" s="108"/>
      <c r="R15" s="96"/>
    </row>
    <row r="16" spans="2:22" ht="28.5" customHeight="1" thickBot="1">
      <c r="B16" s="124" t="s">
        <v>454</v>
      </c>
      <c r="C16" s="106"/>
      <c r="D16" s="543" t="s">
        <v>181</v>
      </c>
      <c r="E16" s="103"/>
      <c r="F16" s="124" t="s">
        <v>434</v>
      </c>
      <c r="G16" s="125"/>
      <c r="H16" s="543" t="s">
        <v>915</v>
      </c>
      <c r="I16" s="103"/>
      <c r="K16" s="195"/>
      <c r="L16" s="195"/>
      <c r="M16" s="195"/>
      <c r="N16" s="195"/>
      <c r="Q16" s="115"/>
      <c r="R16" s="96"/>
    </row>
    <row r="17" spans="1:21" ht="29.25" customHeight="1">
      <c r="B17" s="124" t="s">
        <v>421</v>
      </c>
      <c r="C17" s="106"/>
      <c r="D17" s="733">
        <v>35503.660000000003</v>
      </c>
      <c r="E17" s="121"/>
      <c r="F17" s="740" t="s">
        <v>668</v>
      </c>
      <c r="G17" s="195"/>
      <c r="H17" s="734">
        <v>1</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435</v>
      </c>
      <c r="G19" s="603" t="s">
        <v>363</v>
      </c>
      <c r="H19" s="242">
        <f>SUM(R54,R57,R60,R63,R66,R69,R72,R75,R78,R81)</f>
        <v>152116.35573959729</v>
      </c>
      <c r="I19" s="17"/>
      <c r="J19" s="115"/>
      <c r="K19" s="115"/>
      <c r="L19" s="115"/>
      <c r="M19" s="115"/>
      <c r="N19" s="115"/>
      <c r="P19" s="115"/>
      <c r="Q19" s="115"/>
      <c r="R19" s="96"/>
    </row>
    <row r="20" spans="1:21" ht="27.75" customHeight="1" thickBot="1">
      <c r="E20" s="9"/>
      <c r="F20" s="124" t="s">
        <v>436</v>
      </c>
      <c r="G20" s="603" t="s">
        <v>364</v>
      </c>
      <c r="H20" s="131">
        <f>-SUM(R55,R58,R61,R64,R67,R70,R73,R76,R79,R82)</f>
        <v>36904.0147</v>
      </c>
      <c r="I20" s="17"/>
      <c r="J20" s="115"/>
      <c r="P20" s="115"/>
      <c r="Q20" s="115"/>
      <c r="R20" s="96"/>
    </row>
    <row r="21" spans="1:21" ht="27.75" customHeight="1" thickBot="1">
      <c r="C21" s="32"/>
      <c r="D21" s="32"/>
      <c r="E21" s="32"/>
      <c r="F21" s="124" t="s">
        <v>408</v>
      </c>
      <c r="G21" s="603" t="s">
        <v>365</v>
      </c>
      <c r="H21" s="188">
        <f>R84</f>
        <v>6455.4056693476805</v>
      </c>
      <c r="I21" s="103"/>
      <c r="P21" s="115"/>
      <c r="Q21" s="115"/>
      <c r="R21" s="96"/>
    </row>
    <row r="22" spans="1:21" ht="27.75" customHeight="1">
      <c r="C22" s="32"/>
      <c r="D22" s="32"/>
      <c r="E22" s="32"/>
      <c r="F22" s="124" t="s">
        <v>510</v>
      </c>
      <c r="G22" s="603" t="s">
        <v>449</v>
      </c>
      <c r="H22" s="188">
        <f>H19-H20+H21</f>
        <v>121667.74670894496</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926" t="s">
        <v>675</v>
      </c>
      <c r="C26" s="926"/>
      <c r="D26" s="926"/>
      <c r="E26" s="926"/>
      <c r="F26" s="926"/>
      <c r="G26" s="926"/>
    </row>
    <row r="27" spans="1:21" ht="14.25" customHeight="1">
      <c r="A27" s="28"/>
      <c r="B27" s="548"/>
      <c r="C27" s="548"/>
      <c r="D27" s="538"/>
      <c r="E27" s="538"/>
      <c r="F27" s="538"/>
      <c r="G27" s="548"/>
    </row>
    <row r="28" spans="1:21" s="17" customFormat="1" ht="27" customHeight="1">
      <c r="B28" s="929" t="s">
        <v>507</v>
      </c>
      <c r="C28" s="930"/>
      <c r="D28" s="133" t="s">
        <v>41</v>
      </c>
      <c r="E28" s="134" t="s">
        <v>666</v>
      </c>
      <c r="F28" s="134" t="s">
        <v>408</v>
      </c>
      <c r="G28" s="135" t="s">
        <v>409</v>
      </c>
      <c r="T28" s="136"/>
      <c r="U28" s="136"/>
    </row>
    <row r="29" spans="1:21" ht="20.25" customHeight="1">
      <c r="B29" s="924" t="s">
        <v>29</v>
      </c>
      <c r="C29" s="925"/>
      <c r="D29" s="638" t="s">
        <v>27</v>
      </c>
      <c r="E29" s="138">
        <f>SUM(D54:D83)</f>
        <v>59784.046594820524</v>
      </c>
      <c r="F29" s="139">
        <f>D84</f>
        <v>3932.1933869186441</v>
      </c>
      <c r="G29" s="138">
        <f>E29+F29</f>
        <v>63716.239981739171</v>
      </c>
    </row>
    <row r="30" spans="1:21" ht="20.25" customHeight="1">
      <c r="B30" s="924" t="s">
        <v>371</v>
      </c>
      <c r="C30" s="925"/>
      <c r="D30" s="638" t="s">
        <v>27</v>
      </c>
      <c r="E30" s="140">
        <f>SUM(E54:E83)</f>
        <v>33773.580998004749</v>
      </c>
      <c r="F30" s="141">
        <f>E84</f>
        <v>1549.3088711431444</v>
      </c>
      <c r="G30" s="140">
        <f>E30+F30</f>
        <v>35322.88986914789</v>
      </c>
    </row>
    <row r="31" spans="1:21" ht="20.25" customHeight="1">
      <c r="B31" s="924" t="s">
        <v>372</v>
      </c>
      <c r="C31" s="925"/>
      <c r="D31" s="638" t="s">
        <v>28</v>
      </c>
      <c r="E31" s="140">
        <f>SUM(F54:F83)</f>
        <v>25997.214746771984</v>
      </c>
      <c r="F31" s="141">
        <f>F84</f>
        <v>1180.363488584434</v>
      </c>
      <c r="G31" s="140">
        <f t="shared" ref="G31:G34" si="0">E31+F31</f>
        <v>27177.578235356417</v>
      </c>
    </row>
    <row r="32" spans="1:21" ht="20.25" customHeight="1">
      <c r="B32" s="924" t="s">
        <v>30</v>
      </c>
      <c r="C32" s="925"/>
      <c r="D32" s="638" t="s">
        <v>28</v>
      </c>
      <c r="E32" s="140">
        <f>SUM(G54:G83)</f>
        <v>-1372.4882</v>
      </c>
      <c r="F32" s="141">
        <f>G84</f>
        <v>-65.252050917916662</v>
      </c>
      <c r="G32" s="140">
        <f t="shared" si="0"/>
        <v>-1437.7402509179167</v>
      </c>
    </row>
    <row r="33" spans="2:22" ht="20.25" customHeight="1">
      <c r="B33" s="924" t="s">
        <v>31</v>
      </c>
      <c r="C33" s="925"/>
      <c r="D33" s="638" t="s">
        <v>28</v>
      </c>
      <c r="E33" s="140">
        <f>SUM(H54:H83)</f>
        <v>-2955.0980999999997</v>
      </c>
      <c r="F33" s="141">
        <f>H84</f>
        <v>-140.49406397437502</v>
      </c>
      <c r="G33" s="140">
        <f>E33+F33</f>
        <v>-3095.5921639743747</v>
      </c>
    </row>
    <row r="34" spans="2:22" ht="20.25" customHeight="1">
      <c r="B34" s="924" t="s">
        <v>787</v>
      </c>
      <c r="C34" s="925"/>
      <c r="D34" s="638" t="s">
        <v>27</v>
      </c>
      <c r="E34" s="140">
        <f>SUM(I54:I83)</f>
        <v>-14.915000000000001</v>
      </c>
      <c r="F34" s="141">
        <f>I84</f>
        <v>-0.71396240624999929</v>
      </c>
      <c r="G34" s="140">
        <f t="shared" si="0"/>
        <v>-15.62896240625</v>
      </c>
    </row>
    <row r="35" spans="2:22" ht="20.25" customHeight="1">
      <c r="B35" s="924" t="s">
        <v>788</v>
      </c>
      <c r="C35" s="925"/>
      <c r="D35" s="638" t="s">
        <v>28</v>
      </c>
      <c r="E35" s="140">
        <f>SUM(J54:J83)</f>
        <v>0</v>
      </c>
      <c r="F35" s="141">
        <f>J84</f>
        <v>0</v>
      </c>
      <c r="G35" s="140">
        <f>E35+F35</f>
        <v>0</v>
      </c>
    </row>
    <row r="36" spans="2:22" ht="20.25" customHeight="1">
      <c r="B36" s="924"/>
      <c r="C36" s="925"/>
      <c r="D36" s="638"/>
      <c r="E36" s="140">
        <f>SUM(K54:K80)</f>
        <v>0</v>
      </c>
      <c r="F36" s="141">
        <f>K84</f>
        <v>0</v>
      </c>
      <c r="G36" s="140">
        <f t="shared" ref="G36:G42" si="1">E36+F36</f>
        <v>0</v>
      </c>
    </row>
    <row r="37" spans="2:22" ht="20.25" customHeight="1">
      <c r="B37" s="924"/>
      <c r="C37" s="925"/>
      <c r="D37" s="638"/>
      <c r="E37" s="140">
        <f>SUM(L54:L80)</f>
        <v>0</v>
      </c>
      <c r="F37" s="141">
        <f>L84</f>
        <v>0</v>
      </c>
      <c r="G37" s="140">
        <f t="shared" si="1"/>
        <v>0</v>
      </c>
    </row>
    <row r="38" spans="2:22" ht="20.25" customHeight="1">
      <c r="B38" s="924"/>
      <c r="C38" s="925"/>
      <c r="D38" s="638"/>
      <c r="E38" s="140">
        <f>SUM(M54:M80)</f>
        <v>0</v>
      </c>
      <c r="F38" s="141">
        <f>M84</f>
        <v>0</v>
      </c>
      <c r="G38" s="140">
        <f t="shared" si="1"/>
        <v>0</v>
      </c>
    </row>
    <row r="39" spans="2:22" ht="20.25" customHeight="1">
      <c r="B39" s="924"/>
      <c r="C39" s="925"/>
      <c r="D39" s="638"/>
      <c r="E39" s="140">
        <f>SUM(N54:N80)</f>
        <v>0</v>
      </c>
      <c r="F39" s="141">
        <f>N84</f>
        <v>0</v>
      </c>
      <c r="G39" s="140">
        <f t="shared" si="1"/>
        <v>0</v>
      </c>
    </row>
    <row r="40" spans="2:22" ht="20.25" customHeight="1">
      <c r="B40" s="924"/>
      <c r="C40" s="925"/>
      <c r="D40" s="638"/>
      <c r="E40" s="140">
        <f>SUM(O54:O80)</f>
        <v>0</v>
      </c>
      <c r="F40" s="141">
        <f>O84</f>
        <v>0</v>
      </c>
      <c r="G40" s="140">
        <f t="shared" si="1"/>
        <v>0</v>
      </c>
    </row>
    <row r="41" spans="2:22" ht="20.25" customHeight="1">
      <c r="B41" s="924"/>
      <c r="C41" s="925"/>
      <c r="D41" s="638"/>
      <c r="E41" s="140">
        <f>SUM(P54:P80)</f>
        <v>0</v>
      </c>
      <c r="F41" s="141">
        <f>P84</f>
        <v>0</v>
      </c>
      <c r="G41" s="140">
        <f t="shared" si="1"/>
        <v>0</v>
      </c>
    </row>
    <row r="42" spans="2:22" ht="20.25" customHeight="1">
      <c r="B42" s="924"/>
      <c r="C42" s="925"/>
      <c r="D42" s="639"/>
      <c r="E42" s="142">
        <f>SUM(Q54:Q80)</f>
        <v>0</v>
      </c>
      <c r="F42" s="143">
        <f>Q84</f>
        <v>0</v>
      </c>
      <c r="G42" s="142">
        <f t="shared" si="1"/>
        <v>0</v>
      </c>
    </row>
    <row r="43" spans="2:22" s="8" customFormat="1" ht="21" customHeight="1">
      <c r="B43" s="927" t="s">
        <v>26</v>
      </c>
      <c r="C43" s="928"/>
      <c r="D43" s="137"/>
      <c r="E43" s="144">
        <f>SUM(E29:E42)</f>
        <v>115212.34103959726</v>
      </c>
      <c r="F43" s="144">
        <f>SUM(F29:F42)</f>
        <v>6455.4056693476805</v>
      </c>
      <c r="G43" s="144">
        <f>SUM(G29:G42)</f>
        <v>121667.74670894492</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926" t="s">
        <v>605</v>
      </c>
      <c r="C48" s="926"/>
      <c r="D48" s="926"/>
      <c r="E48" s="926"/>
      <c r="F48" s="926"/>
      <c r="G48" s="926"/>
      <c r="H48" s="926"/>
      <c r="I48" s="926"/>
      <c r="J48" s="926"/>
      <c r="K48" s="926"/>
      <c r="L48" s="926"/>
      <c r="M48" s="617"/>
      <c r="N48" s="105"/>
      <c r="O48" s="105"/>
      <c r="P48" s="105"/>
      <c r="Q48" s="105"/>
      <c r="R48" s="105"/>
      <c r="T48" s="37"/>
      <c r="U48" s="19"/>
      <c r="V48" s="38"/>
    </row>
    <row r="49" spans="2:22" s="28" customFormat="1" ht="41.1" customHeight="1">
      <c r="B49" s="926" t="s">
        <v>562</v>
      </c>
      <c r="C49" s="926"/>
      <c r="D49" s="926"/>
      <c r="E49" s="926"/>
      <c r="F49" s="926"/>
      <c r="G49" s="926"/>
      <c r="H49" s="926"/>
      <c r="I49" s="926"/>
      <c r="J49" s="926"/>
      <c r="K49" s="926"/>
      <c r="L49" s="926"/>
      <c r="M49" s="617"/>
      <c r="N49" s="105"/>
      <c r="O49" s="105"/>
      <c r="P49" s="105"/>
      <c r="Q49" s="105"/>
      <c r="R49" s="105"/>
      <c r="T49" s="37"/>
      <c r="U49" s="19"/>
      <c r="V49" s="38"/>
    </row>
    <row r="50" spans="2:22" s="28" customFormat="1" ht="18" customHeight="1">
      <c r="B50" s="926" t="s">
        <v>674</v>
      </c>
      <c r="C50" s="926"/>
      <c r="D50" s="926"/>
      <c r="E50" s="926"/>
      <c r="F50" s="926"/>
      <c r="G50" s="926"/>
      <c r="H50" s="926"/>
      <c r="I50" s="926"/>
      <c r="J50" s="926"/>
      <c r="K50" s="926"/>
      <c r="L50" s="926"/>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kW</v>
      </c>
      <c r="G52" s="135" t="str">
        <f>IF($B32&lt;&gt;"",$B32,"")</f>
        <v>Sentinel Lighting</v>
      </c>
      <c r="H52" s="135" t="str">
        <f>IF($B33&lt;&gt;"",$B33,"")</f>
        <v>Street Lighting</v>
      </c>
      <c r="I52" s="135" t="str">
        <f>IF($B34&lt;&gt;"",$B34,"")</f>
        <v>USL</v>
      </c>
      <c r="J52" s="135" t="str">
        <f>IF($B35&lt;&gt;"",$B35,"")</f>
        <v>Embedded</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kWh</v>
      </c>
      <c r="J53" s="576" t="str">
        <f>D35</f>
        <v>kW</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c r="E54" s="150"/>
      <c r="F54" s="150"/>
      <c r="G54" s="150"/>
      <c r="H54" s="150"/>
      <c r="I54" s="150"/>
      <c r="J54" s="150"/>
      <c r="K54" s="150"/>
      <c r="L54" s="150"/>
      <c r="M54" s="150"/>
      <c r="N54" s="150"/>
      <c r="O54" s="150"/>
      <c r="P54" s="150"/>
      <c r="Q54" s="150"/>
      <c r="R54" s="151"/>
      <c r="U54" s="152"/>
      <c r="V54" s="153"/>
    </row>
    <row r="55" spans="2:22" s="17" customFormat="1">
      <c r="B55" s="154" t="s">
        <v>35</v>
      </c>
      <c r="C55" s="155"/>
      <c r="D55" s="156"/>
      <c r="E55" s="156"/>
      <c r="F55" s="156"/>
      <c r="G55" s="156"/>
      <c r="H55" s="156"/>
      <c r="I55" s="156"/>
      <c r="J55" s="156"/>
      <c r="K55" s="156"/>
      <c r="L55" s="156"/>
      <c r="M55" s="156"/>
      <c r="N55" s="156"/>
      <c r="O55" s="156"/>
      <c r="P55" s="156"/>
      <c r="Q55" s="156"/>
      <c r="R55" s="157"/>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c r="E57" s="156"/>
      <c r="F57" s="156"/>
      <c r="G57" s="156"/>
      <c r="H57" s="156"/>
      <c r="I57" s="156"/>
      <c r="J57" s="156"/>
      <c r="K57" s="156"/>
      <c r="L57" s="156"/>
      <c r="M57" s="156"/>
      <c r="N57" s="156"/>
      <c r="O57" s="156"/>
      <c r="P57" s="156"/>
      <c r="Q57" s="156"/>
      <c r="R57" s="157"/>
      <c r="U57" s="152"/>
      <c r="V57" s="153"/>
    </row>
    <row r="58" spans="2:22" s="17" customFormat="1">
      <c r="B58" s="154" t="s">
        <v>36</v>
      </c>
      <c r="C58" s="155"/>
      <c r="D58" s="156"/>
      <c r="E58" s="156"/>
      <c r="F58" s="156"/>
      <c r="G58" s="156"/>
      <c r="H58" s="156"/>
      <c r="I58" s="156"/>
      <c r="J58" s="156"/>
      <c r="K58" s="156"/>
      <c r="L58" s="156"/>
      <c r="M58" s="156"/>
      <c r="N58" s="156"/>
      <c r="O58" s="156"/>
      <c r="P58" s="156"/>
      <c r="Q58" s="156"/>
      <c r="R58" s="157"/>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c r="E60" s="156"/>
      <c r="F60" s="156"/>
      <c r="G60" s="156"/>
      <c r="H60" s="156"/>
      <c r="I60" s="156"/>
      <c r="J60" s="156"/>
      <c r="K60" s="156"/>
      <c r="L60" s="156"/>
      <c r="M60" s="156"/>
      <c r="N60" s="156"/>
      <c r="O60" s="156"/>
      <c r="P60" s="156"/>
      <c r="Q60" s="156"/>
      <c r="R60" s="157"/>
      <c r="U60" s="152"/>
      <c r="V60" s="153"/>
    </row>
    <row r="61" spans="2:22" s="163" customFormat="1">
      <c r="B61" s="154" t="s">
        <v>37</v>
      </c>
      <c r="C61" s="155"/>
      <c r="D61" s="156"/>
      <c r="E61" s="156"/>
      <c r="F61" s="156"/>
      <c r="G61" s="156"/>
      <c r="H61" s="156"/>
      <c r="I61" s="156"/>
      <c r="J61" s="156"/>
      <c r="K61" s="156"/>
      <c r="L61" s="156"/>
      <c r="M61" s="156"/>
      <c r="N61" s="156"/>
      <c r="O61" s="156"/>
      <c r="P61" s="156"/>
      <c r="Q61" s="156"/>
      <c r="R61" s="157"/>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c r="E63" s="156"/>
      <c r="F63" s="156"/>
      <c r="G63" s="156"/>
      <c r="H63" s="156"/>
      <c r="I63" s="156"/>
      <c r="J63" s="156"/>
      <c r="K63" s="156"/>
      <c r="L63" s="156"/>
      <c r="M63" s="156"/>
      <c r="N63" s="156"/>
      <c r="O63" s="156"/>
      <c r="P63" s="156"/>
      <c r="Q63" s="156"/>
      <c r="R63" s="157"/>
      <c r="U63" s="152"/>
      <c r="V63" s="153"/>
    </row>
    <row r="64" spans="2:22" s="163" customFormat="1">
      <c r="B64" s="154" t="s">
        <v>39</v>
      </c>
      <c r="C64" s="155"/>
      <c r="D64" s="156"/>
      <c r="E64" s="156"/>
      <c r="F64" s="156"/>
      <c r="G64" s="156"/>
      <c r="H64" s="156"/>
      <c r="I64" s="156"/>
      <c r="J64" s="156"/>
      <c r="K64" s="156"/>
      <c r="L64" s="156"/>
      <c r="M64" s="156"/>
      <c r="N64" s="156"/>
      <c r="O64" s="156"/>
      <c r="P64" s="156"/>
      <c r="Q64" s="156"/>
      <c r="R64" s="157"/>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c r="E66" s="164"/>
      <c r="F66" s="164"/>
      <c r="G66" s="164"/>
      <c r="H66" s="164"/>
      <c r="I66" s="164"/>
      <c r="J66" s="164"/>
      <c r="K66" s="164"/>
      <c r="L66" s="164"/>
      <c r="M66" s="164"/>
      <c r="N66" s="164"/>
      <c r="O66" s="164"/>
      <c r="P66" s="164"/>
      <c r="Q66" s="164"/>
      <c r="R66" s="157"/>
      <c r="U66" s="152"/>
      <c r="V66" s="153"/>
    </row>
    <row r="67" spans="2:22" s="163" customFormat="1">
      <c r="B67" s="154" t="s">
        <v>93</v>
      </c>
      <c r="C67" s="155"/>
      <c r="D67" s="164"/>
      <c r="E67" s="164"/>
      <c r="F67" s="164"/>
      <c r="G67" s="164"/>
      <c r="H67" s="164"/>
      <c r="I67" s="164"/>
      <c r="J67" s="164"/>
      <c r="K67" s="164"/>
      <c r="L67" s="164"/>
      <c r="M67" s="164"/>
      <c r="N67" s="164"/>
      <c r="O67" s="164"/>
      <c r="P67" s="164"/>
      <c r="Q67" s="164"/>
      <c r="R67" s="157"/>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LRAM'!Y389</f>
        <v>20644.967314970945</v>
      </c>
      <c r="E69" s="156">
        <f>'5.  2015-2020 LRAM'!Z389</f>
        <v>7526.6283500885065</v>
      </c>
      <c r="F69" s="156">
        <f>'5.  2015-2020 LRAM'!AA389</f>
        <v>7143.6589255786203</v>
      </c>
      <c r="G69" s="156">
        <f>'5.  2015-2020 LRAM'!AB389</f>
        <v>0</v>
      </c>
      <c r="H69" s="156">
        <f>'5.  2015-2020 LRAM'!AC389</f>
        <v>0</v>
      </c>
      <c r="I69" s="156">
        <f>'5.  2015-2020 LRAM'!AD389</f>
        <v>0</v>
      </c>
      <c r="J69" s="156">
        <f>'5.  2015-2020 LRAM'!AE389</f>
        <v>0</v>
      </c>
      <c r="K69" s="156">
        <f>'5.  2015-2020 LRAM'!AF389</f>
        <v>0</v>
      </c>
      <c r="L69" s="156">
        <f>'5.  2015-2020 LRAM'!AG389</f>
        <v>0</v>
      </c>
      <c r="M69" s="156">
        <f>'5.  2015-2020 LRAM'!AH389</f>
        <v>0</v>
      </c>
      <c r="N69" s="156">
        <f>'5.  2015-2020 LRAM'!AI389</f>
        <v>0</v>
      </c>
      <c r="O69" s="156">
        <f>'5.  2015-2020 LRAM'!AJ389</f>
        <v>0</v>
      </c>
      <c r="P69" s="156">
        <f>'5.  2015-2020 LRAM'!AK389</f>
        <v>0</v>
      </c>
      <c r="Q69" s="156">
        <f>'5.  2015-2020 LRAM'!AL389</f>
        <v>0</v>
      </c>
      <c r="R69" s="157">
        <f>SUM(D69:Q69)</f>
        <v>35315.254590638069</v>
      </c>
      <c r="U69" s="152"/>
      <c r="V69" s="153"/>
    </row>
    <row r="70" spans="2:22" s="163" customFormat="1">
      <c r="B70" s="154" t="s">
        <v>224</v>
      </c>
      <c r="C70" s="155"/>
      <c r="D70" s="156">
        <f>-'5.  2015-2020 LRAM'!Y390</f>
        <v>-5159.6156000000001</v>
      </c>
      <c r="E70" s="156">
        <f>-'5.  2015-2020 LRAM'!Z390</f>
        <v>-1288.4000000000001</v>
      </c>
      <c r="F70" s="156">
        <f>-'5.  2015-2020 LRAM'!AA390</f>
        <v>-2695.6370000000002</v>
      </c>
      <c r="G70" s="156">
        <f>-'5.  2015-2020 LRAM'!AB390</f>
        <v>-269.07240000000002</v>
      </c>
      <c r="H70" s="156">
        <f>-'5.  2015-2020 LRAM'!AC390</f>
        <v>-579.34469999999999</v>
      </c>
      <c r="I70" s="156">
        <f>-'5.  2015-2020 LRAM'!AD390</f>
        <v>-2.9830000000000001</v>
      </c>
      <c r="J70" s="156">
        <f>-'5.  2015-2020 LRAM'!AE390</f>
        <v>0</v>
      </c>
      <c r="K70" s="156">
        <f>-'5.  2015-2020 LRAM'!AF390</f>
        <v>0</v>
      </c>
      <c r="L70" s="156">
        <f>-'5.  2015-2020 LRAM'!AG390</f>
        <v>0</v>
      </c>
      <c r="M70" s="156">
        <f>-'5.  2015-2020 LRAM'!AH390</f>
        <v>0</v>
      </c>
      <c r="N70" s="156">
        <f>-'5.  2015-2020 LRAM'!AI390</f>
        <v>0</v>
      </c>
      <c r="O70" s="156">
        <f>-'5.  2015-2020 LRAM'!AJ390</f>
        <v>0</v>
      </c>
      <c r="P70" s="156">
        <f>-'5.  2015-2020 LRAM'!AK390</f>
        <v>0</v>
      </c>
      <c r="Q70" s="156">
        <f>-'5.  2015-2020 LRAM'!AL390</f>
        <v>0</v>
      </c>
      <c r="R70" s="157">
        <f>SUM(D70:Q70)</f>
        <v>-9995.052700000002</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LRAM'!Y573</f>
        <v>32229.454713887953</v>
      </c>
      <c r="E72" s="156">
        <f>'5.  2015-2020 LRAM'!Z573</f>
        <v>7388.2455921971814</v>
      </c>
      <c r="F72" s="156">
        <f>'5.  2015-2020 LRAM'!AA573</f>
        <v>7295.2666781193984</v>
      </c>
      <c r="G72" s="156">
        <f>'5.  2015-2020 LRAM'!AB573</f>
        <v>0</v>
      </c>
      <c r="H72" s="156">
        <f>'5.  2015-2020 LRAM'!AC573</f>
        <v>0</v>
      </c>
      <c r="I72" s="156">
        <f>'5.  2015-2020 LRAM'!AD573</f>
        <v>0</v>
      </c>
      <c r="J72" s="156">
        <f>'5.  2015-2020 LRAM'!AE573</f>
        <v>0</v>
      </c>
      <c r="K72" s="156">
        <f>'5.  2015-2020 LRAM'!AF573</f>
        <v>0</v>
      </c>
      <c r="L72" s="156">
        <f>'5.  2015-2020 LRAM'!AG573</f>
        <v>0</v>
      </c>
      <c r="M72" s="156">
        <f>'5.  2015-2020 LRAM'!AH573</f>
        <v>0</v>
      </c>
      <c r="N72" s="156">
        <f>'5.  2015-2020 LRAM'!AI573</f>
        <v>0</v>
      </c>
      <c r="O72" s="156">
        <f>'5.  2015-2020 LRAM'!AJ573</f>
        <v>0</v>
      </c>
      <c r="P72" s="156">
        <f>'5.  2015-2020 LRAM'!AK573</f>
        <v>0</v>
      </c>
      <c r="Q72" s="156">
        <f>'5.  2015-2020 LRAM'!AL573</f>
        <v>0</v>
      </c>
      <c r="R72" s="157">
        <f>SUM(D72:Q72)</f>
        <v>46912.966984204533</v>
      </c>
      <c r="U72" s="152"/>
      <c r="V72" s="153"/>
    </row>
    <row r="73" spans="2:22" s="163" customFormat="1">
      <c r="B73" s="154" t="s">
        <v>226</v>
      </c>
      <c r="C73" s="155"/>
      <c r="D73" s="156">
        <f>-'5.  2015-2020 LRAM'!Y574</f>
        <v>-4476.7253000000001</v>
      </c>
      <c r="E73" s="156">
        <f>-'5.  2015-2020 LRAM'!Z574</f>
        <v>-1288.4000000000001</v>
      </c>
      <c r="F73" s="156">
        <f>-'5.  2015-2020 LRAM'!AA574</f>
        <v>-2720.1615000000002</v>
      </c>
      <c r="G73" s="156">
        <f>-'5.  2015-2020 LRAM'!AB574</f>
        <v>-271.51959999999997</v>
      </c>
      <c r="H73" s="156">
        <f>-'5.  2015-2020 LRAM'!AC574</f>
        <v>-584.60789999999997</v>
      </c>
      <c r="I73" s="156">
        <f>-'5.  2015-2020 LRAM'!AD574</f>
        <v>-2.9830000000000001</v>
      </c>
      <c r="J73" s="156">
        <f>-'5.  2015-2020 LRAM'!AE574</f>
        <v>0</v>
      </c>
      <c r="K73" s="156">
        <f>-'5.  2015-2020 LRAM'!AF574</f>
        <v>0</v>
      </c>
      <c r="L73" s="156">
        <f>-'5.  2015-2020 LRAM'!AG574</f>
        <v>0</v>
      </c>
      <c r="M73" s="156">
        <f>-'5.  2015-2020 LRAM'!AH574</f>
        <v>0</v>
      </c>
      <c r="N73" s="156">
        <f>-'5.  2015-2020 LRAM'!AI574</f>
        <v>0</v>
      </c>
      <c r="O73" s="156">
        <f>-'5.  2015-2020 LRAM'!AJ574</f>
        <v>0</v>
      </c>
      <c r="P73" s="156">
        <f>-'5.  2015-2020 LRAM'!AK574</f>
        <v>0</v>
      </c>
      <c r="Q73" s="156">
        <f>-'5.  2015-2020 LRAM'!AL574</f>
        <v>0</v>
      </c>
      <c r="R73" s="157">
        <f>SUM(D73:Q73)</f>
        <v>-9344.3973000000005</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LRAM'!Y757</f>
        <v>15348.30158390008</v>
      </c>
      <c r="E75" s="156">
        <f>'5.  2015-2020 LRAM'!Z757</f>
        <v>7912.3151254883196</v>
      </c>
      <c r="F75" s="156">
        <f>'5.  2015-2020 LRAM'!AA757</f>
        <v>8293.9912817777858</v>
      </c>
      <c r="G75" s="156">
        <f>'5.  2015-2020 LRAM'!AB757</f>
        <v>0</v>
      </c>
      <c r="H75" s="156">
        <f>'5.  2015-2020 LRAM'!AC757</f>
        <v>0</v>
      </c>
      <c r="I75" s="156">
        <f>'5.  2015-2020 LRAM'!AD757</f>
        <v>0</v>
      </c>
      <c r="J75" s="156">
        <f>'5.  2015-2020 LRAM'!AE757</f>
        <v>0</v>
      </c>
      <c r="K75" s="156">
        <f>'5.  2015-2020 LRAM'!AF757</f>
        <v>0</v>
      </c>
      <c r="L75" s="156">
        <f>'5.  2015-2020 LRAM'!AG757</f>
        <v>0</v>
      </c>
      <c r="M75" s="156">
        <f>'5.  2015-2020 LRAM'!AH757</f>
        <v>0</v>
      </c>
      <c r="N75" s="156">
        <f>'5.  2015-2020 LRAM'!AI757</f>
        <v>0</v>
      </c>
      <c r="O75" s="156">
        <f>'5.  2015-2020 LRAM'!AJ757</f>
        <v>0</v>
      </c>
      <c r="P75" s="156">
        <f>'5.  2015-2020 LRAM'!AK757</f>
        <v>0</v>
      </c>
      <c r="Q75" s="156">
        <f>'5.  2015-2020 LRAM'!AL757</f>
        <v>0</v>
      </c>
      <c r="R75" s="157">
        <f>SUM(D75:Q75)</f>
        <v>31554.607991166187</v>
      </c>
      <c r="U75" s="152"/>
      <c r="V75" s="153"/>
    </row>
    <row r="76" spans="2:22" s="163" customFormat="1" ht="16.5" customHeight="1">
      <c r="B76" s="154" t="s">
        <v>228</v>
      </c>
      <c r="C76" s="155"/>
      <c r="D76" s="156">
        <f>-'5.  2015-2020 LRAM'!Y758</f>
        <v>-2124.5475999999999</v>
      </c>
      <c r="E76" s="156">
        <f>-'5.  2015-2020 LRAM'!Z758</f>
        <v>-1314.1680000000001</v>
      </c>
      <c r="F76" s="156">
        <f>-'5.  2015-2020 LRAM'!AA758</f>
        <v>-2760.6354999999999</v>
      </c>
      <c r="G76" s="156">
        <f>-'5.  2015-2020 LRAM'!AB758</f>
        <v>-275.55380000000002</v>
      </c>
      <c r="H76" s="156">
        <f>-'5.  2015-2020 LRAM'!AC758</f>
        <v>-593.28809999999999</v>
      </c>
      <c r="I76" s="156">
        <f>-'5.  2015-2020 LRAM'!AD758</f>
        <v>-2.9830000000000001</v>
      </c>
      <c r="J76" s="156">
        <f>-'5.  2015-2020 LRAM'!AE758</f>
        <v>0</v>
      </c>
      <c r="K76" s="156">
        <f>-'5.  2015-2020 LRAM'!AF758</f>
        <v>0</v>
      </c>
      <c r="L76" s="156">
        <f>-'5.  2015-2020 LRAM'!AG758</f>
        <v>0</v>
      </c>
      <c r="M76" s="156">
        <f>-'5.  2015-2020 LRAM'!AH758</f>
        <v>0</v>
      </c>
      <c r="N76" s="156">
        <f>-'5.  2015-2020 LRAM'!AI758</f>
        <v>0</v>
      </c>
      <c r="O76" s="156">
        <f>-'5.  2015-2020 LRAM'!AJ758</f>
        <v>0</v>
      </c>
      <c r="P76" s="156">
        <f>-'5.  2015-2020 LRAM'!AK758</f>
        <v>0</v>
      </c>
      <c r="Q76" s="156">
        <f>-'5.  2015-2020 LRAM'!AL758</f>
        <v>0</v>
      </c>
      <c r="R76" s="157">
        <f>SUM(D76:Q76)</f>
        <v>-7071.1759999999995</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LRAM'!Y941</f>
        <v>3853.3483820615425</v>
      </c>
      <c r="E78" s="156">
        <f>'5.  2015-2020 LRAM'!Z941</f>
        <v>8778.9890720832409</v>
      </c>
      <c r="F78" s="156">
        <f>'5.  2015-2020 LRAM'!AA941</f>
        <v>8524.9702769122814</v>
      </c>
      <c r="G78" s="156">
        <f>'5.  2015-2020 LRAM'!AB941</f>
        <v>0</v>
      </c>
      <c r="H78" s="156">
        <f>'5.  2015-2020 LRAM'!AC941</f>
        <v>0</v>
      </c>
      <c r="I78" s="156">
        <f>'5.  2015-2020 LRAM'!AD941</f>
        <v>0</v>
      </c>
      <c r="J78" s="156">
        <f>'5.  2015-2020 LRAM'!AE941</f>
        <v>0</v>
      </c>
      <c r="K78" s="156">
        <f>'5.  2015-2020 LRAM'!AF941</f>
        <v>0</v>
      </c>
      <c r="L78" s="156">
        <f>'5.  2015-2020 LRAM'!AG941</f>
        <v>0</v>
      </c>
      <c r="M78" s="156">
        <f>'5.  2015-2020 LRAM'!AH941</f>
        <v>0</v>
      </c>
      <c r="N78" s="156">
        <f>'5.  2015-2020 LRAM'!AI941</f>
        <v>0</v>
      </c>
      <c r="O78" s="156">
        <f>'5.  2015-2020 LRAM'!AJ941</f>
        <v>0</v>
      </c>
      <c r="P78" s="156">
        <f>'5.  2015-2020 LRAM'!AK941</f>
        <v>0</v>
      </c>
      <c r="Q78" s="156">
        <f>'5.  2015-2020 LRAM'!AL941</f>
        <v>0</v>
      </c>
      <c r="R78" s="157">
        <f>SUM(D78:Q78)</f>
        <v>21157.307731057066</v>
      </c>
      <c r="U78" s="152"/>
      <c r="V78" s="153"/>
    </row>
    <row r="79" spans="2:22" s="163" customFormat="1">
      <c r="B79" s="154" t="s">
        <v>230</v>
      </c>
      <c r="C79" s="155"/>
      <c r="D79" s="156">
        <f>-'5.  2015-2020 LRAM'!Y942</f>
        <v>-531.13689999999997</v>
      </c>
      <c r="E79" s="156">
        <f>-'5.  2015-2020 LRAM'!Z942</f>
        <v>-1314.1680000000001</v>
      </c>
      <c r="F79" s="156">
        <f>-'5.  2015-2020 LRAM'!AA942</f>
        <v>-2782.759</v>
      </c>
      <c r="G79" s="156">
        <f>-'5.  2015-2020 LRAM'!AB942</f>
        <v>-277.75720000000001</v>
      </c>
      <c r="H79" s="156">
        <f>-'5.  2015-2020 LRAM'!AC942</f>
        <v>-598.03620000000001</v>
      </c>
      <c r="I79" s="156">
        <f>-'5.  2015-2020 LRAM'!AD942</f>
        <v>-2.9830000000000001</v>
      </c>
      <c r="J79" s="156">
        <f>-'5.  2015-2020 LRAM'!AE942</f>
        <v>0</v>
      </c>
      <c r="K79" s="156">
        <f>-'5.  2015-2020 LRAM'!AF942</f>
        <v>0</v>
      </c>
      <c r="L79" s="156">
        <f>-'5.  2015-2020 LRAM'!AG942</f>
        <v>0</v>
      </c>
      <c r="M79" s="156">
        <f>-'5.  2015-2020 LRAM'!AH942</f>
        <v>0</v>
      </c>
      <c r="N79" s="156">
        <f>-'5.  2015-2020 LRAM'!AI942</f>
        <v>0</v>
      </c>
      <c r="O79" s="156">
        <f>-'5.  2015-2020 LRAM'!AJ942</f>
        <v>0</v>
      </c>
      <c r="P79" s="156">
        <f>-'5.  2015-2020 LRAM'!AK942</f>
        <v>0</v>
      </c>
      <c r="Q79" s="156">
        <f>-'5.  2015-2020 LRAM'!AL942</f>
        <v>0</v>
      </c>
      <c r="R79" s="157">
        <f>SUM(D79:Q79)</f>
        <v>-5506.8402999999998</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LRAM'!Y1125</f>
        <v>0</v>
      </c>
      <c r="E81" s="156">
        <f>'5.  2015-2020 LRAM'!Z1125</f>
        <v>8686.7068581475014</v>
      </c>
      <c r="F81" s="156">
        <f>'5.  2015-2020 LRAM'!AA1125</f>
        <v>8489.5115843839012</v>
      </c>
      <c r="G81" s="156">
        <f>'5.  2015-2020 LRAM'!AB1125</f>
        <v>0</v>
      </c>
      <c r="H81" s="156">
        <f>'5.  2015-2020 LRAM'!AC1125</f>
        <v>0</v>
      </c>
      <c r="I81" s="156">
        <f>'5.  2015-2020 LRAM'!AD1125</f>
        <v>0</v>
      </c>
      <c r="J81" s="156">
        <f>'5.  2015-2020 LRAM'!AE1125</f>
        <v>0</v>
      </c>
      <c r="K81" s="156">
        <f>'5.  2015-2020 LRAM'!AF1125</f>
        <v>0</v>
      </c>
      <c r="L81" s="156">
        <f>'5.  2015-2020 LRAM'!AG1125</f>
        <v>0</v>
      </c>
      <c r="M81" s="156">
        <f>'5.  2015-2020 LRAM'!AH1125</f>
        <v>0</v>
      </c>
      <c r="N81" s="156">
        <f>'5.  2015-2020 LRAM'!AI1125</f>
        <v>0</v>
      </c>
      <c r="O81" s="156">
        <f>'5.  2015-2020 LRAM'!AJ1125</f>
        <v>0</v>
      </c>
      <c r="P81" s="156">
        <f>'5.  2015-2020 LRAM'!AK1125</f>
        <v>0</v>
      </c>
      <c r="Q81" s="156">
        <f>'5.  2015-2020 LRAM'!AL1125</f>
        <v>0</v>
      </c>
      <c r="R81" s="157">
        <f>SUM(D81:Q81)</f>
        <v>17176.218442531404</v>
      </c>
      <c r="U81" s="152"/>
      <c r="V81" s="153"/>
    </row>
    <row r="82" spans="2:22" s="163" customFormat="1">
      <c r="B82" s="154" t="s">
        <v>232</v>
      </c>
      <c r="C82" s="155"/>
      <c r="D82" s="156">
        <f>-'5.  2015-2020 LRAM'!Y1126</f>
        <v>0</v>
      </c>
      <c r="E82" s="156">
        <f>-'5.  2015-2020 LRAM'!Z1126</f>
        <v>-1314.1680000000001</v>
      </c>
      <c r="F82" s="156">
        <f>-'5.  2015-2020 LRAM'!AA1126</f>
        <v>-2790.991</v>
      </c>
      <c r="G82" s="156">
        <f>-'5.  2015-2020 LRAM'!AB1126</f>
        <v>-278.58519999999999</v>
      </c>
      <c r="H82" s="156">
        <f>-'5.  2015-2020 LRAM'!AC1126</f>
        <v>-599.82119999999998</v>
      </c>
      <c r="I82" s="156">
        <f>-'5.  2015-2020 LRAM'!AD1126</f>
        <v>-2.9830000000000001</v>
      </c>
      <c r="J82" s="156">
        <f>-'5.  2015-2020 LRAM'!AE1126</f>
        <v>0</v>
      </c>
      <c r="K82" s="156">
        <f>-'5.  2015-2020 LRAM'!AF1126</f>
        <v>0</v>
      </c>
      <c r="L82" s="156">
        <f>-'5.  2015-2020 LRAM'!AG1126</f>
        <v>0</v>
      </c>
      <c r="M82" s="156">
        <f>-'5.  2015-2020 LRAM'!AH1126</f>
        <v>0</v>
      </c>
      <c r="N82" s="156">
        <f>-'5.  2015-2020 LRAM'!AI1126</f>
        <v>0</v>
      </c>
      <c r="O82" s="156">
        <f>-'5.  2015-2020 LRAM'!AJ1126</f>
        <v>0</v>
      </c>
      <c r="P82" s="156">
        <f>-'5.  2015-2020 LRAM'!AK1126</f>
        <v>0</v>
      </c>
      <c r="Q82" s="156">
        <f>-'5.  2015-2020 LRAM'!AL1126</f>
        <v>0</v>
      </c>
      <c r="R82" s="157">
        <f>SUM(D82:Q82)</f>
        <v>-4986.5483999999997</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c r="B84" s="622" t="s">
        <v>43</v>
      </c>
      <c r="C84" s="621"/>
      <c r="D84" s="679">
        <f>'6.  Carrying Charges'!I237</f>
        <v>3932.1933869186441</v>
      </c>
      <c r="E84" s="679">
        <f>'6.  Carrying Charges'!J237</f>
        <v>1549.3088711431444</v>
      </c>
      <c r="F84" s="679">
        <f>'6.  Carrying Charges'!K237</f>
        <v>1180.363488584434</v>
      </c>
      <c r="G84" s="679">
        <f>'6.  Carrying Charges'!L237</f>
        <v>-65.252050917916662</v>
      </c>
      <c r="H84" s="679">
        <f>'6.  Carrying Charges'!M237</f>
        <v>-140.49406397437502</v>
      </c>
      <c r="I84" s="679">
        <f>'6.  Carrying Charges'!N237</f>
        <v>-0.71396240624999929</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6455.4056693476805</v>
      </c>
      <c r="U84" s="152"/>
      <c r="V84" s="153"/>
    </row>
    <row r="85" spans="2:22" s="163" customFormat="1" ht="21.75" customHeight="1">
      <c r="B85" s="623" t="s">
        <v>240</v>
      </c>
      <c r="C85" s="624"/>
      <c r="D85" s="623">
        <f>SUM(D54:D83)+D84</f>
        <v>63716.239981739171</v>
      </c>
      <c r="E85" s="623">
        <f t="shared" ref="E85:I85" si="2">SUM(E54:E83)+E84</f>
        <v>35322.88986914789</v>
      </c>
      <c r="F85" s="623">
        <f t="shared" si="2"/>
        <v>27177.578235356417</v>
      </c>
      <c r="G85" s="623">
        <f t="shared" si="2"/>
        <v>-1437.7402509179167</v>
      </c>
      <c r="H85" s="623">
        <f t="shared" si="2"/>
        <v>-3095.5921639743747</v>
      </c>
      <c r="I85" s="623">
        <f t="shared" si="2"/>
        <v>-15.62896240625</v>
      </c>
      <c r="J85" s="623">
        <f t="shared" ref="J85:P85" si="3">SUM(J54:J83)+J84</f>
        <v>0</v>
      </c>
      <c r="K85" s="623">
        <f t="shared" si="3"/>
        <v>0</v>
      </c>
      <c r="L85" s="623">
        <f t="shared" si="3"/>
        <v>0</v>
      </c>
      <c r="M85" s="623">
        <f t="shared" si="3"/>
        <v>0</v>
      </c>
      <c r="N85" s="623">
        <f t="shared" si="3"/>
        <v>0</v>
      </c>
      <c r="O85" s="623">
        <f t="shared" si="3"/>
        <v>0</v>
      </c>
      <c r="P85" s="623">
        <f t="shared" si="3"/>
        <v>0</v>
      </c>
      <c r="Q85" s="623">
        <f>SUM(Q54:Q83)+Q84</f>
        <v>0</v>
      </c>
      <c r="R85" s="623">
        <f>SUM(R54:R83)+R84</f>
        <v>121667.74670894495</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2889.5125457987424</v>
      </c>
      <c r="D93" s="556">
        <f>SUM('4.  2011-2014 LRAM'!Y259:AL259)</f>
        <v>2888.9028291168861</v>
      </c>
      <c r="E93" s="556">
        <f>SUM('4.  2011-2014 LRAM'!Y388:AL388)</f>
        <v>3723.3539988141506</v>
      </c>
      <c r="F93" s="557">
        <f>SUM('4.  2011-2014 LRAM'!Y517:AL517)</f>
        <v>3100.1656686184451</v>
      </c>
      <c r="G93" s="557">
        <f>SUM('5.  2015-2020 LRAM'!Y199:AL199)</f>
        <v>2833.4954449856823</v>
      </c>
      <c r="H93" s="556">
        <f>SUM('5.  2015-2020 LRAM'!Y383:AL383)</f>
        <v>2374.9821412084129</v>
      </c>
      <c r="I93" s="557">
        <f>SUM('5.  2015-2020 LRAM'!Y566:AL566)</f>
        <v>1588.6527418520757</v>
      </c>
      <c r="J93" s="556">
        <f>SUM('5.  2015-2020 LRAM'!Y749:AL749)</f>
        <v>981.4570784116579</v>
      </c>
      <c r="K93" s="556">
        <f>SUM('5.  2015-2020 LRAM'!Y932:AL932)</f>
        <v>582.60202670684862</v>
      </c>
      <c r="L93" s="556">
        <f>SUM('5.  2015-2020 LRAM'!Y1115:AL1115)</f>
        <v>431.65336780399326</v>
      </c>
      <c r="M93" s="556">
        <f>SUM(C93:L93)</f>
        <v>21394.777843316893</v>
      </c>
      <c r="T93" s="197"/>
      <c r="U93" s="197"/>
    </row>
    <row r="94" spans="2:22" s="90" customFormat="1" ht="23.25" hidden="1" customHeight="1">
      <c r="B94" s="198">
        <v>2012</v>
      </c>
      <c r="C94" s="558"/>
      <c r="D94" s="557">
        <f>SUM('4.  2011-2014 LRAM'!Y260:AL260)</f>
        <v>5370.2867165206635</v>
      </c>
      <c r="E94" s="556">
        <f>SUM('4.  2011-2014 LRAM'!Y389:AL389)</f>
        <v>6581.799398073832</v>
      </c>
      <c r="F94" s="557">
        <f>SUM('4.  2011-2014 LRAM'!Y518:AL518)</f>
        <v>5941.7950533277308</v>
      </c>
      <c r="G94" s="557">
        <f>SUM('5.  2015-2020 LRAM'!Y200:AL200)</f>
        <v>5187.7370549647803</v>
      </c>
      <c r="H94" s="556">
        <f>SUM('5.  2015-2020 LRAM'!Y384:AL384)</f>
        <v>4990.9347904197493</v>
      </c>
      <c r="I94" s="557">
        <f>SUM('5.  2015-2020 LRAM'!Y567:AL567)</f>
        <v>4385.6640457681178</v>
      </c>
      <c r="J94" s="556">
        <f>SUM('5.  2015-2020 LRAM'!Y750:AL750)</f>
        <v>4015.8468432672171</v>
      </c>
      <c r="K94" s="556">
        <f>SUM('5.  2015-2020 LRAM'!Y933:AL933)</f>
        <v>3800.9487883689053</v>
      </c>
      <c r="L94" s="556">
        <f>SUM('5.  2015-2020 LRAM'!Y1116:AL1116)</f>
        <v>3689.65235103344</v>
      </c>
      <c r="M94" s="556">
        <f>SUM(D94:L94)</f>
        <v>43964.66504174444</v>
      </c>
      <c r="T94" s="197"/>
      <c r="U94" s="197"/>
    </row>
    <row r="95" spans="2:22" s="90" customFormat="1" ht="23.25" hidden="1" customHeight="1">
      <c r="B95" s="198">
        <v>2013</v>
      </c>
      <c r="C95" s="559"/>
      <c r="D95" s="559"/>
      <c r="E95" s="557">
        <f>SUM('4.  2011-2014 LRAM'!Y390:AL390)</f>
        <v>4119.0822022525081</v>
      </c>
      <c r="F95" s="557">
        <f>SUM('4.  2011-2014 LRAM'!Y519:AL519)</f>
        <v>3780.5073640653027</v>
      </c>
      <c r="G95" s="557">
        <f>SUM('5.  2015-2020 LRAM'!Y201:AL201)</f>
        <v>3544.6751047295047</v>
      </c>
      <c r="H95" s="556">
        <f>SUM('5.  2015-2020 LRAM'!Y385:AL385)</f>
        <v>3076.7833802783985</v>
      </c>
      <c r="I95" s="557">
        <f>SUM('5.  2015-2020 LRAM'!Y568:AL568)</f>
        <v>2455.7135347510302</v>
      </c>
      <c r="J95" s="556">
        <f>SUM('5.  2015-2020 LRAM'!Y751:AL751)</f>
        <v>1697.3334002134279</v>
      </c>
      <c r="K95" s="556">
        <f>SUM('5.  2015-2020 LRAM'!Y934:AL934)</f>
        <v>1228.3196826186959</v>
      </c>
      <c r="L95" s="556">
        <f>SUM('5.  2015-2020 LRAM'!Y1117:AL1117)</f>
        <v>1077.5171723907151</v>
      </c>
      <c r="M95" s="556">
        <f>SUM(C95:L95)</f>
        <v>20979.931841299589</v>
      </c>
      <c r="T95" s="197"/>
      <c r="U95" s="197"/>
    </row>
    <row r="96" spans="2:22" s="90" customFormat="1" ht="23.25" hidden="1" customHeight="1">
      <c r="B96" s="198">
        <v>2014</v>
      </c>
      <c r="C96" s="559"/>
      <c r="D96" s="559"/>
      <c r="E96" s="559"/>
      <c r="F96" s="557">
        <f>SUM('4.  2011-2014 LRAM'!Y520:AL520)</f>
        <v>6899.1383711329845</v>
      </c>
      <c r="G96" s="557">
        <f>SUM('5.  2015-2020 LRAM'!Y202:AL202)</f>
        <v>6169.2605836243711</v>
      </c>
      <c r="H96" s="556">
        <f>SUM('5.  2015-2020 LRAM'!Y386:AL386)</f>
        <v>5247.0475439534803</v>
      </c>
      <c r="I96" s="557">
        <f>SUM('5.  2015-2020 LRAM'!Y569:AL569)</f>
        <v>4448.8392079990253</v>
      </c>
      <c r="J96" s="556">
        <f>SUM('5.  2015-2020 LRAM'!Y752:AL752)</f>
        <v>2992.979283914985</v>
      </c>
      <c r="K96" s="556">
        <f>SUM('5.  2015-2020 LRAM'!Y935:AL935)</f>
        <v>2026.6846849617098</v>
      </c>
      <c r="L96" s="556">
        <f>SUM('5.  2015-2020 LRAM'!Y1118:AL1118)</f>
        <v>1640.4461329083551</v>
      </c>
      <c r="M96" s="556">
        <f>SUM(F96:L96)</f>
        <v>29424.395808494912</v>
      </c>
      <c r="T96" s="197"/>
      <c r="U96" s="197"/>
    </row>
    <row r="97" spans="2:21" s="90" customFormat="1" ht="23.25" hidden="1" customHeight="1">
      <c r="B97" s="198">
        <v>2015</v>
      </c>
      <c r="C97" s="559"/>
      <c r="D97" s="559"/>
      <c r="E97" s="559"/>
      <c r="F97" s="559"/>
      <c r="G97" s="557">
        <f>SUM('5.  2015-2020 LRAM'!Y203:AL203)</f>
        <v>9904.9416000000001</v>
      </c>
      <c r="H97" s="556">
        <f>SUM('5.  2015-2020 LRAM'!Y387:AL387)</f>
        <v>9190.8977599999998</v>
      </c>
      <c r="I97" s="557">
        <f>SUM('5.  2015-2020 LRAM'!Y570:AL570)</f>
        <v>8702.0135200000004</v>
      </c>
      <c r="J97" s="556">
        <f>SUM('5.  2015-2020 LRAM'!Y753:AL753)</f>
        <v>7053.2803800000002</v>
      </c>
      <c r="K97" s="556">
        <f>SUM('5.  2015-2020 LRAM'!Y936:AL936)</f>
        <v>5886.4380600000004</v>
      </c>
      <c r="L97" s="556">
        <f>SUM('5.  2015-2020 LRAM'!Y1119:AL1119)</f>
        <v>5502.796620000001</v>
      </c>
      <c r="M97" s="556">
        <f>SUM(G97:L97)</f>
        <v>46240.367940000004</v>
      </c>
      <c r="T97" s="197"/>
      <c r="U97" s="197"/>
    </row>
    <row r="98" spans="2:21" s="90" customFormat="1" ht="23.25" hidden="1" customHeight="1">
      <c r="B98" s="198">
        <v>2016</v>
      </c>
      <c r="C98" s="559"/>
      <c r="D98" s="559"/>
      <c r="E98" s="559"/>
      <c r="F98" s="559"/>
      <c r="G98" s="559"/>
      <c r="H98" s="556">
        <f>SUM('5.  2015-2020 LRAM'!Y388:AL388)</f>
        <v>10434.60897477803</v>
      </c>
      <c r="I98" s="557">
        <f>SUM('5.  2015-2020 LRAM'!Y571:AL571)</f>
        <v>9188.8667523945333</v>
      </c>
      <c r="J98" s="556">
        <f>SUM('5.  2015-2020 LRAM'!Y754:AL754)</f>
        <v>4888.3889109056881</v>
      </c>
      <c r="K98" s="556">
        <f>SUM('5.  2015-2020 LRAM'!Y937:AL937)</f>
        <v>1971.144144642994</v>
      </c>
      <c r="L98" s="556">
        <f>SUM('5.  2015-2020 LRAM'!Y1120:AL1120)</f>
        <v>998.87233015929655</v>
      </c>
      <c r="M98" s="556">
        <f>SUM(H98:L98)</f>
        <v>27481.881112880539</v>
      </c>
      <c r="T98" s="197"/>
      <c r="U98" s="197"/>
    </row>
    <row r="99" spans="2:21" s="90" customFormat="1" ht="23.25" hidden="1" customHeight="1">
      <c r="B99" s="198">
        <v>2017</v>
      </c>
      <c r="C99" s="559"/>
      <c r="D99" s="559"/>
      <c r="E99" s="559"/>
      <c r="F99" s="559"/>
      <c r="G99" s="559"/>
      <c r="H99" s="559"/>
      <c r="I99" s="556">
        <f>SUM('5.  2015-2020 LRAM'!Y572:AL572)</f>
        <v>16143.21718143975</v>
      </c>
      <c r="J99" s="556">
        <f>SUM('5.  2015-2020 LRAM'!Y755:AL755)</f>
        <v>7038.3327173456164</v>
      </c>
      <c r="K99" s="556">
        <f>SUM('5.  2015-2020 LRAM'!Y938:AL938)</f>
        <v>2937.2160809208081</v>
      </c>
      <c r="L99" s="556">
        <f>SUM('5.  2015-2020 LRAM'!Y1121:AL1121)</f>
        <v>1570.2052305379173</v>
      </c>
      <c r="M99" s="556">
        <f>SUM(I99:L99)</f>
        <v>27688.97121024409</v>
      </c>
      <c r="T99" s="197"/>
      <c r="U99" s="197"/>
    </row>
    <row r="100" spans="2:21" s="90" customFormat="1" ht="23.25" hidden="1" customHeight="1">
      <c r="B100" s="198">
        <v>2018</v>
      </c>
      <c r="C100" s="559"/>
      <c r="D100" s="559"/>
      <c r="E100" s="559"/>
      <c r="F100" s="559"/>
      <c r="G100" s="559"/>
      <c r="H100" s="559"/>
      <c r="I100" s="559"/>
      <c r="J100" s="556">
        <f>SUM('5.  2015-2020 LRAM'!Y756:AL756)</f>
        <v>2886.9893771075904</v>
      </c>
      <c r="K100" s="556">
        <f>SUM('5.  2015-2020 LRAM'!Y939:AL939)</f>
        <v>1677.5578788422786</v>
      </c>
      <c r="L100" s="556">
        <f>SUM('5.  2015-2020 LRAM'!Y1122:AL1122)</f>
        <v>1272.4324334650078</v>
      </c>
      <c r="M100" s="556">
        <f>SUM(J100:L100)</f>
        <v>5836.9796894148767</v>
      </c>
      <c r="T100" s="197"/>
      <c r="U100" s="197"/>
    </row>
    <row r="101" spans="2:21" s="90" customFormat="1" ht="23.25" hidden="1" customHeight="1">
      <c r="B101" s="198">
        <v>2019</v>
      </c>
      <c r="C101" s="559"/>
      <c r="D101" s="559"/>
      <c r="E101" s="559"/>
      <c r="F101" s="559"/>
      <c r="G101" s="559"/>
      <c r="H101" s="559"/>
      <c r="I101" s="559"/>
      <c r="J101" s="559"/>
      <c r="K101" s="556">
        <f>SUM('5.  2015-2020 LRAM'!Y940:AL940)</f>
        <v>1046.3963839948244</v>
      </c>
      <c r="L101" s="556">
        <f>SUM('5.  2015-2020 LRAM'!Y1123:AL1123)</f>
        <v>992.6428042326761</v>
      </c>
      <c r="M101" s="556">
        <f>SUM(K101:L101)</f>
        <v>2039.0391882275005</v>
      </c>
      <c r="T101" s="197"/>
      <c r="U101" s="197"/>
    </row>
    <row r="102" spans="2:21" s="90" customFormat="1" ht="23.25" hidden="1" customHeight="1">
      <c r="B102" s="198">
        <v>2020</v>
      </c>
      <c r="C102" s="559"/>
      <c r="D102" s="559"/>
      <c r="E102" s="559"/>
      <c r="F102" s="559"/>
      <c r="G102" s="559"/>
      <c r="H102" s="559"/>
      <c r="I102" s="559"/>
      <c r="J102" s="559"/>
      <c r="K102" s="559"/>
      <c r="L102" s="558">
        <f>SUM('5.  2015-2020 LRAM'!Y1124:AL1124)</f>
        <v>0</v>
      </c>
      <c r="M102" s="558">
        <f>L102</f>
        <v>0</v>
      </c>
      <c r="T102" s="197"/>
      <c r="U102" s="197"/>
    </row>
    <row r="103" spans="2:21" s="196" customFormat="1" ht="24" hidden="1" customHeight="1">
      <c r="B103" s="571" t="s">
        <v>519</v>
      </c>
      <c r="C103" s="555">
        <f>C93</f>
        <v>2889.5125457987424</v>
      </c>
      <c r="D103" s="556">
        <f>D93+D94</f>
        <v>8259.1895456375496</v>
      </c>
      <c r="E103" s="556">
        <f>E93+E94+E95</f>
        <v>14424.235599140491</v>
      </c>
      <c r="F103" s="556">
        <f>F93+F94+F95+F96</f>
        <v>19721.606457144462</v>
      </c>
      <c r="G103" s="556">
        <f>G93+G94+G95+G96+G97</f>
        <v>27640.10978830434</v>
      </c>
      <c r="H103" s="556">
        <f>H93+H94+H95+H96+H97+H98</f>
        <v>35315.254590638069</v>
      </c>
      <c r="I103" s="556">
        <f>I93+I94+I95+I96+I97+I98+I99</f>
        <v>46912.966984204533</v>
      </c>
      <c r="J103" s="556">
        <f>J93+J94+J95+J96+J97+J98+J99+J100</f>
        <v>31554.607991166184</v>
      </c>
      <c r="K103" s="556">
        <f>K93+K94+K95+K96+K97+K98+K99+K100+K101</f>
        <v>21157.307731057066</v>
      </c>
      <c r="L103" s="556">
        <f>SUM(L93:L102)</f>
        <v>17176.218442531401</v>
      </c>
      <c r="M103" s="556">
        <f>SUM(M93:M102)</f>
        <v>225051.00967562283</v>
      </c>
      <c r="T103" s="199"/>
      <c r="U103" s="199"/>
    </row>
    <row r="104" spans="2:21" s="27" customFormat="1" ht="24.75" hidden="1" customHeight="1">
      <c r="B104" s="572" t="s">
        <v>518</v>
      </c>
      <c r="C104" s="554">
        <f>'4.  2011-2014 LRAM'!AM132</f>
        <v>0</v>
      </c>
      <c r="D104" s="554">
        <f>'4.  2011-2014 LRAM'!AM262</f>
        <v>0</v>
      </c>
      <c r="E104" s="554">
        <f>'4.  2011-2014 LRAM'!AM392</f>
        <v>12435.918600000003</v>
      </c>
      <c r="F104" s="554">
        <f>'4.  2011-2014 LRAM'!AM522</f>
        <v>11479.5052</v>
      </c>
      <c r="G104" s="554">
        <f>'5.  2015-2020 LRAM'!AM205</f>
        <v>10888.468099999998</v>
      </c>
      <c r="H104" s="554">
        <f>'5.  2015-2020 LRAM'!AM390</f>
        <v>9995.052700000002</v>
      </c>
      <c r="I104" s="554">
        <f>'5.  2015-2020 LRAM'!AM574</f>
        <v>9344.3973000000005</v>
      </c>
      <c r="J104" s="554">
        <f>'5.  2015-2020 LRAM'!AM758</f>
        <v>7071.1759999999995</v>
      </c>
      <c r="K104" s="554">
        <f>'5.  2015-2020 LRAM'!AM942</f>
        <v>5506.8402999999998</v>
      </c>
      <c r="L104" s="554">
        <f>'5.  2015-2020 LRAM'!AM1126</f>
        <v>4986.5483999999997</v>
      </c>
      <c r="M104" s="556">
        <f>SUM(C104:L104)</f>
        <v>71707.906600000002</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127.65601786530027</v>
      </c>
      <c r="I105" s="554">
        <f>'6.  Carrying Charges'!W117</f>
        <v>652.21378744765866</v>
      </c>
      <c r="J105" s="554">
        <f>'6.  Carrying Charges'!W132</f>
        <v>2047.8976107981443</v>
      </c>
      <c r="K105" s="554">
        <f>'6.  Carrying Charges'!W147</f>
        <v>4168.8424784858344</v>
      </c>
      <c r="L105" s="554">
        <f>'6.  Carrying Charges'!W162</f>
        <v>5637.6928101487656</v>
      </c>
      <c r="M105" s="556">
        <f>SUM(C105:L105)</f>
        <v>12634.302704745704</v>
      </c>
    </row>
    <row r="106" spans="2:21" ht="23.25" hidden="1" customHeight="1">
      <c r="B106" s="571" t="s">
        <v>26</v>
      </c>
      <c r="C106" s="554">
        <f>C103-C104+C105</f>
        <v>2889.5125457987424</v>
      </c>
      <c r="D106" s="554">
        <f t="shared" ref="D106:J106" si="4">D103-D104+D105</f>
        <v>8259.1895456375496</v>
      </c>
      <c r="E106" s="554">
        <f t="shared" si="4"/>
        <v>1988.3169991404884</v>
      </c>
      <c r="F106" s="554">
        <f t="shared" si="4"/>
        <v>8242.1012571444626</v>
      </c>
      <c r="G106" s="554">
        <f t="shared" si="4"/>
        <v>16751.641688304342</v>
      </c>
      <c r="H106" s="554">
        <f t="shared" si="4"/>
        <v>25447.857908503371</v>
      </c>
      <c r="I106" s="554">
        <f t="shared" si="4"/>
        <v>38220.78347165219</v>
      </c>
      <c r="J106" s="554">
        <f t="shared" si="4"/>
        <v>26531.329601964328</v>
      </c>
      <c r="K106" s="554">
        <f>K103-K104+K105</f>
        <v>19819.309909542899</v>
      </c>
      <c r="L106" s="554">
        <f>L103-L104+L105</f>
        <v>17827.362852680166</v>
      </c>
      <c r="M106" s="554">
        <f>M103-M104+M105</f>
        <v>165977.40578036851</v>
      </c>
    </row>
    <row r="107" spans="2:21" hidden="1"/>
    <row r="108" spans="2:21">
      <c r="B108" s="589" t="s">
        <v>526</v>
      </c>
    </row>
    <row r="110" spans="2:21" ht="16.5" thickBot="1"/>
    <row r="111" spans="2:21" ht="15">
      <c r="D111" s="828"/>
      <c r="E111" s="831"/>
      <c r="F111" s="831"/>
      <c r="G111" s="834" t="s">
        <v>919</v>
      </c>
      <c r="H111" s="831"/>
      <c r="I111" s="836">
        <v>2022</v>
      </c>
      <c r="J111" s="918" t="s">
        <v>923</v>
      </c>
    </row>
    <row r="112" spans="2:21" ht="15">
      <c r="D112" s="829"/>
      <c r="E112" s="832" t="s">
        <v>917</v>
      </c>
      <c r="F112" s="832" t="s">
        <v>918</v>
      </c>
      <c r="G112" s="835" t="s">
        <v>920</v>
      </c>
      <c r="H112" s="832" t="s">
        <v>921</v>
      </c>
      <c r="I112" s="837" t="s">
        <v>922</v>
      </c>
      <c r="J112" s="919"/>
    </row>
    <row r="113" spans="4:13" thickBot="1">
      <c r="D113" s="830" t="s">
        <v>916</v>
      </c>
      <c r="E113" s="833"/>
      <c r="F113" s="833"/>
      <c r="G113" s="833"/>
      <c r="H113" s="833"/>
      <c r="I113" s="833"/>
      <c r="J113" s="920"/>
    </row>
    <row r="114" spans="4:13" thickBot="1">
      <c r="D114" s="842" t="str">
        <f>B29</f>
        <v>Residential</v>
      </c>
      <c r="E114" s="838">
        <f>SUM(D69:D83)</f>
        <v>59784.046594820524</v>
      </c>
      <c r="F114" s="838">
        <f>D84</f>
        <v>3932.1933869186441</v>
      </c>
      <c r="G114" s="838">
        <f>D85</f>
        <v>63716.239981739171</v>
      </c>
      <c r="H114" s="840" t="s">
        <v>27</v>
      </c>
      <c r="I114" s="844">
        <v>104794355.85497116</v>
      </c>
      <c r="J114" s="843">
        <f>G114/I114</f>
        <v>6.0801213445043235E-4</v>
      </c>
    </row>
    <row r="115" spans="4:13" thickBot="1">
      <c r="D115" s="842" t="str">
        <f t="shared" ref="D115:D120" si="5">B30</f>
        <v>GS&lt;50 kW</v>
      </c>
      <c r="E115" s="838">
        <f>SUM(E69:E83)</f>
        <v>33773.580998004749</v>
      </c>
      <c r="F115" s="838">
        <f>E84</f>
        <v>1549.3088711431444</v>
      </c>
      <c r="G115" s="838">
        <f>E85</f>
        <v>35322.88986914789</v>
      </c>
      <c r="H115" s="840" t="s">
        <v>27</v>
      </c>
      <c r="I115" s="844">
        <v>27600720.733051222</v>
      </c>
      <c r="J115" s="843">
        <f t="shared" ref="J115:J119" si="6">G115/I115</f>
        <v>1.2797814307381309E-3</v>
      </c>
    </row>
    <row r="116" spans="4:13" thickBot="1">
      <c r="D116" s="842" t="str">
        <f t="shared" si="5"/>
        <v>GS&gt;50 kW</v>
      </c>
      <c r="E116" s="838">
        <f>SUM(F69:F83)</f>
        <v>25997.214746771984</v>
      </c>
      <c r="F116" s="838">
        <f>F84</f>
        <v>1180.363488584434</v>
      </c>
      <c r="G116" s="838">
        <f>F85</f>
        <v>27177.578235356417</v>
      </c>
      <c r="H116" s="840" t="s">
        <v>28</v>
      </c>
      <c r="I116" s="844">
        <v>220809.39890585031</v>
      </c>
      <c r="J116" s="843">
        <f t="shared" si="6"/>
        <v>0.12308161867214952</v>
      </c>
    </row>
    <row r="117" spans="4:13" thickBot="1">
      <c r="D117" s="842" t="str">
        <f t="shared" si="5"/>
        <v>Sentinel Lighting</v>
      </c>
      <c r="E117" s="838">
        <f>SUM(G69:G83)</f>
        <v>-1372.4882</v>
      </c>
      <c r="F117" s="838">
        <f>G84</f>
        <v>-65.252050917916662</v>
      </c>
      <c r="G117" s="838">
        <f>G85</f>
        <v>-1437.7402509179167</v>
      </c>
      <c r="H117" s="840" t="s">
        <v>28</v>
      </c>
      <c r="I117" s="844">
        <v>359.90714911048116</v>
      </c>
      <c r="J117" s="843">
        <f t="shared" si="6"/>
        <v>-3.9947532425274823</v>
      </c>
    </row>
    <row r="118" spans="4:13" thickBot="1">
      <c r="D118" s="842" t="str">
        <f t="shared" si="5"/>
        <v>Street Lighting</v>
      </c>
      <c r="E118" s="838">
        <f>SUM(H69:H83)</f>
        <v>-2955.0980999999997</v>
      </c>
      <c r="F118" s="838">
        <f>H84</f>
        <v>-140.49406397437502</v>
      </c>
      <c r="G118" s="838">
        <f>H85</f>
        <v>-3095.5921639743747</v>
      </c>
      <c r="H118" s="840" t="s">
        <v>27</v>
      </c>
      <c r="I118" s="844">
        <v>3619.5026346263444</v>
      </c>
      <c r="J118" s="843">
        <f t="shared" si="6"/>
        <v>-0.85525346337921504</v>
      </c>
    </row>
    <row r="119" spans="4:13" thickBot="1">
      <c r="D119" s="842" t="str">
        <f t="shared" si="5"/>
        <v>USL</v>
      </c>
      <c r="E119" s="838">
        <f>SUM(I69:I83)</f>
        <v>-14.915000000000001</v>
      </c>
      <c r="F119" s="838">
        <f>I84</f>
        <v>-0.71396240624999929</v>
      </c>
      <c r="G119" s="838">
        <f>I85</f>
        <v>-15.62896240625</v>
      </c>
      <c r="H119" s="840" t="s">
        <v>28</v>
      </c>
      <c r="I119" s="844">
        <v>248173</v>
      </c>
      <c r="J119" s="843">
        <f t="shared" si="6"/>
        <v>-6.2976078808935697E-5</v>
      </c>
    </row>
    <row r="120" spans="4:13" thickBot="1">
      <c r="D120" s="842" t="str">
        <f t="shared" si="5"/>
        <v>Embedded</v>
      </c>
      <c r="E120" s="838"/>
      <c r="F120" s="838"/>
      <c r="G120" s="838"/>
      <c r="H120" s="840" t="s">
        <v>28</v>
      </c>
      <c r="I120" s="839"/>
      <c r="J120" s="843"/>
    </row>
    <row r="121" spans="4:13" thickBot="1">
      <c r="D121" s="841" t="s">
        <v>924</v>
      </c>
      <c r="E121" s="838">
        <f>SUM(E114:E120)</f>
        <v>115212.34103959726</v>
      </c>
      <c r="F121" s="838">
        <f t="shared" ref="F121:G121" si="7">SUM(F114:F120)</f>
        <v>6455.4056693476805</v>
      </c>
      <c r="G121" s="838">
        <f t="shared" si="7"/>
        <v>121667.74670894492</v>
      </c>
      <c r="H121" s="921"/>
      <c r="I121" s="922"/>
      <c r="J121" s="923"/>
    </row>
    <row r="122" spans="4:13" ht="16.5" thickTop="1"/>
    <row r="125" spans="4:13" ht="16.5" thickBot="1"/>
    <row r="126" spans="4:13" thickBot="1">
      <c r="D126" s="846" t="s">
        <v>925</v>
      </c>
      <c r="E126" s="847" t="s">
        <v>926</v>
      </c>
      <c r="F126" s="846" t="s">
        <v>29</v>
      </c>
      <c r="G126" s="848" t="s">
        <v>927</v>
      </c>
      <c r="H126" s="849" t="str">
        <f>F52</f>
        <v>GS&gt;50 kW</v>
      </c>
      <c r="I126" s="849" t="str">
        <f>G52</f>
        <v>Sentinel Lighting</v>
      </c>
      <c r="J126" s="849" t="str">
        <f>H52</f>
        <v>Street Lighting</v>
      </c>
      <c r="K126" s="849" t="str">
        <f>I52</f>
        <v>USL</v>
      </c>
      <c r="L126" s="867" t="s">
        <v>26</v>
      </c>
    </row>
    <row r="127" spans="4:13" ht="15">
      <c r="D127" s="903">
        <v>2016</v>
      </c>
      <c r="E127" s="851">
        <v>2011</v>
      </c>
      <c r="F127" s="852">
        <f>'5.  2015-2020 LRAM'!Y383</f>
        <v>1506.3099368123544</v>
      </c>
      <c r="G127" s="853">
        <f>'5.  2015-2020 LRAM'!Z383</f>
        <v>586.8037689427465</v>
      </c>
      <c r="H127" s="853">
        <f>'5.  2015-2020 LRAM'!AA383</f>
        <v>281.86843545331203</v>
      </c>
      <c r="I127" s="853">
        <f>'5.  2015-2020 LRAM'!AB383</f>
        <v>0</v>
      </c>
      <c r="J127" s="853">
        <f>'5.  2015-2020 LRAM'!AC383</f>
        <v>0</v>
      </c>
      <c r="K127" s="853">
        <f>'5.  2015-2020 LRAM'!AD383</f>
        <v>0</v>
      </c>
      <c r="L127" s="868">
        <f>'5.  2015-2020 LRAM'!AM383</f>
        <v>2374.9821412084129</v>
      </c>
      <c r="M127" s="862"/>
    </row>
    <row r="128" spans="4:13" ht="15">
      <c r="D128" s="904"/>
      <c r="E128" s="845">
        <v>2012</v>
      </c>
      <c r="F128" s="854">
        <f>'5.  2015-2020 LRAM'!Y384</f>
        <v>963.41142391639926</v>
      </c>
      <c r="G128" s="855">
        <f>'5.  2015-2020 LRAM'!Z384</f>
        <v>2173.5833851507914</v>
      </c>
      <c r="H128" s="855">
        <f>'5.  2015-2020 LRAM'!AA384</f>
        <v>1853.939981352559</v>
      </c>
      <c r="I128" s="855">
        <f>'5.  2015-2020 LRAM'!AB384</f>
        <v>0</v>
      </c>
      <c r="J128" s="855">
        <f>'5.  2015-2020 LRAM'!AC384</f>
        <v>0</v>
      </c>
      <c r="K128" s="855">
        <f>'5.  2015-2020 LRAM'!AD384</f>
        <v>0</v>
      </c>
      <c r="L128" s="869">
        <f>'5.  2015-2020 LRAM'!AM384</f>
        <v>4990.9347904197493</v>
      </c>
      <c r="M128" s="862"/>
    </row>
    <row r="129" spans="4:13" ht="15">
      <c r="D129" s="904"/>
      <c r="E129" s="845">
        <f>E128+1</f>
        <v>2013</v>
      </c>
      <c r="F129" s="854">
        <f>'5.  2015-2020 LRAM'!Y385</f>
        <v>1639.1395862476259</v>
      </c>
      <c r="G129" s="855">
        <f>'5.  2015-2020 LRAM'!Z385</f>
        <v>708.64117609486107</v>
      </c>
      <c r="H129" s="855">
        <f>'5.  2015-2020 LRAM'!AA385</f>
        <v>729.00261793591142</v>
      </c>
      <c r="I129" s="855">
        <f>'5.  2015-2020 LRAM'!AB385</f>
        <v>0</v>
      </c>
      <c r="J129" s="855">
        <f>'5.  2015-2020 LRAM'!AC385</f>
        <v>0</v>
      </c>
      <c r="K129" s="855">
        <f>'5.  2015-2020 LRAM'!AD385</f>
        <v>0</v>
      </c>
      <c r="L129" s="869">
        <f>'5.  2015-2020 LRAM'!AM385</f>
        <v>3076.7833802783985</v>
      </c>
      <c r="M129" s="862"/>
    </row>
    <row r="130" spans="4:13" ht="15">
      <c r="D130" s="904"/>
      <c r="E130" s="845">
        <f t="shared" ref="E130:E132" si="8">E129+1</f>
        <v>2014</v>
      </c>
      <c r="F130" s="854">
        <f>'5.  2015-2020 LRAM'!Y386</f>
        <v>3213.1119044448224</v>
      </c>
      <c r="G130" s="855">
        <f>'5.  2015-2020 LRAM'!Z386</f>
        <v>1422.5391071000004</v>
      </c>
      <c r="H130" s="855">
        <f>'5.  2015-2020 LRAM'!AA386</f>
        <v>611.39653240865766</v>
      </c>
      <c r="I130" s="855">
        <f>'5.  2015-2020 LRAM'!AB386</f>
        <v>0</v>
      </c>
      <c r="J130" s="855">
        <f>'5.  2015-2020 LRAM'!AC386</f>
        <v>0</v>
      </c>
      <c r="K130" s="855">
        <f>'5.  2015-2020 LRAM'!AD386</f>
        <v>0</v>
      </c>
      <c r="L130" s="869">
        <f>'5.  2015-2020 LRAM'!AM386</f>
        <v>5247.0475439534803</v>
      </c>
      <c r="M130" s="862"/>
    </row>
    <row r="131" spans="4:13" ht="15">
      <c r="D131" s="904"/>
      <c r="E131" s="845">
        <f t="shared" si="8"/>
        <v>2015</v>
      </c>
      <c r="F131" s="854">
        <f>'5.  2015-2020 LRAM'!Y387</f>
        <v>3855.8175999999999</v>
      </c>
      <c r="G131" s="855">
        <f>'5.  2015-2020 LRAM'!Z387</f>
        <v>2456.8000000000002</v>
      </c>
      <c r="H131" s="855">
        <f>'5.  2015-2020 LRAM'!AA387</f>
        <v>2878.2801600000003</v>
      </c>
      <c r="I131" s="855">
        <f>'5.  2015-2020 LRAM'!AB387</f>
        <v>0</v>
      </c>
      <c r="J131" s="855">
        <f>'5.  2015-2020 LRAM'!AC387</f>
        <v>0</v>
      </c>
      <c r="K131" s="855">
        <f>'5.  2015-2020 LRAM'!AD387</f>
        <v>0</v>
      </c>
      <c r="L131" s="869">
        <f>'5.  2015-2020 LRAM'!AM387</f>
        <v>9190.8977599999998</v>
      </c>
      <c r="M131" s="862"/>
    </row>
    <row r="132" spans="4:13" ht="15">
      <c r="D132" s="904"/>
      <c r="E132" s="845">
        <f t="shared" si="8"/>
        <v>2016</v>
      </c>
      <c r="F132" s="854">
        <f>'5.  2015-2020 LRAM'!Y388</f>
        <v>9467.1768635497428</v>
      </c>
      <c r="G132" s="855">
        <f>'5.  2015-2020 LRAM'!Z388</f>
        <v>178.26091280010687</v>
      </c>
      <c r="H132" s="855">
        <f>'5.  2015-2020 LRAM'!AA388</f>
        <v>789.17119842817908</v>
      </c>
      <c r="I132" s="855">
        <f>'5.  2015-2020 LRAM'!AB388</f>
        <v>0</v>
      </c>
      <c r="J132" s="855">
        <f>'5.  2015-2020 LRAM'!AC388</f>
        <v>0</v>
      </c>
      <c r="K132" s="855">
        <f>'5.  2015-2020 LRAM'!AD388</f>
        <v>0</v>
      </c>
      <c r="L132" s="869">
        <f>'5.  2015-2020 LRAM'!AM388</f>
        <v>10434.60897477803</v>
      </c>
      <c r="M132" s="862"/>
    </row>
    <row r="133" spans="4:13" ht="15">
      <c r="D133" s="916" t="s">
        <v>283</v>
      </c>
      <c r="E133" s="917"/>
      <c r="F133" s="856">
        <f>-'5.  2015-2020 LRAM'!Y390</f>
        <v>-5159.6156000000001</v>
      </c>
      <c r="G133" s="857">
        <f>-'5.  2015-2020 LRAM'!Z390</f>
        <v>-1288.4000000000001</v>
      </c>
      <c r="H133" s="857">
        <f>-'5.  2015-2020 LRAM'!AA390</f>
        <v>-2695.6370000000002</v>
      </c>
      <c r="I133" s="857">
        <f>-'5.  2015-2020 LRAM'!AB390</f>
        <v>-269.07240000000002</v>
      </c>
      <c r="J133" s="857">
        <f>-'5.  2015-2020 LRAM'!AC390</f>
        <v>-579.34469999999999</v>
      </c>
      <c r="K133" s="857">
        <f>-'5.  2015-2020 LRAM'!AD390</f>
        <v>-2.9830000000000001</v>
      </c>
      <c r="L133" s="870">
        <f>-'5.  2015-2020 LRAM'!AM390</f>
        <v>-9995.052700000002</v>
      </c>
      <c r="M133" s="862"/>
    </row>
    <row r="134" spans="4:13" s="8" customFormat="1" thickBot="1">
      <c r="D134" s="907" t="s">
        <v>928</v>
      </c>
      <c r="E134" s="908"/>
      <c r="F134" s="858">
        <f>SUM(F127:F133)</f>
        <v>15485.351714970944</v>
      </c>
      <c r="G134" s="859">
        <f t="shared" ref="G134:L134" si="9">SUM(G127:G133)</f>
        <v>6238.228350088506</v>
      </c>
      <c r="H134" s="859">
        <f t="shared" si="9"/>
        <v>4448.0219255786196</v>
      </c>
      <c r="I134" s="859">
        <f t="shared" si="9"/>
        <v>-269.07240000000002</v>
      </c>
      <c r="J134" s="859">
        <f t="shared" si="9"/>
        <v>-579.34469999999999</v>
      </c>
      <c r="K134" s="859">
        <f t="shared" si="9"/>
        <v>-2.9830000000000001</v>
      </c>
      <c r="L134" s="871">
        <f t="shared" si="9"/>
        <v>25320.201890638069</v>
      </c>
      <c r="M134" s="863"/>
    </row>
    <row r="135" spans="4:13" ht="15">
      <c r="D135" s="903">
        <v>2017</v>
      </c>
      <c r="E135" s="851">
        <v>2011</v>
      </c>
      <c r="F135" s="852">
        <f>'5.  2015-2020 LRAM'!Y566</f>
        <v>1167.1470947486268</v>
      </c>
      <c r="G135" s="853">
        <f>'5.  2015-2020 LRAM'!Z566</f>
        <v>137.07281501762478</v>
      </c>
      <c r="H135" s="853">
        <f>'5.  2015-2020 LRAM'!AA566</f>
        <v>284.43283208582403</v>
      </c>
      <c r="I135" s="853">
        <f>'5.  2015-2020 LRAM'!AB566</f>
        <v>0</v>
      </c>
      <c r="J135" s="853">
        <f>'5.  2015-2020 LRAM'!AC566</f>
        <v>0</v>
      </c>
      <c r="K135" s="853">
        <f>'5.  2015-2020 LRAM'!AD566</f>
        <v>0</v>
      </c>
      <c r="L135" s="868">
        <f>'5.  2015-2020 LRAM'!AM566</f>
        <v>1588.6527418520757</v>
      </c>
      <c r="M135" s="862"/>
    </row>
    <row r="136" spans="4:13" ht="15">
      <c r="D136" s="904"/>
      <c r="E136" s="845">
        <f t="shared" ref="E136:E138" si="10">E137-1</f>
        <v>2012</v>
      </c>
      <c r="F136" s="854">
        <f>'5.  2015-2020 LRAM'!Y567</f>
        <v>737.78517867092216</v>
      </c>
      <c r="G136" s="855">
        <f>'5.  2015-2020 LRAM'!Z567</f>
        <v>1849.1789156579075</v>
      </c>
      <c r="H136" s="855">
        <f>'5.  2015-2020 LRAM'!AA567</f>
        <v>1798.6999514392883</v>
      </c>
      <c r="I136" s="855">
        <f>'5.  2015-2020 LRAM'!AB567</f>
        <v>0</v>
      </c>
      <c r="J136" s="855">
        <f>'5.  2015-2020 LRAM'!AC567</f>
        <v>0</v>
      </c>
      <c r="K136" s="855">
        <f>'5.  2015-2020 LRAM'!AD567</f>
        <v>0</v>
      </c>
      <c r="L136" s="869">
        <f>'5.  2015-2020 LRAM'!AM567</f>
        <v>4385.6640457681178</v>
      </c>
      <c r="M136" s="862"/>
    </row>
    <row r="137" spans="4:13" ht="15">
      <c r="D137" s="904"/>
      <c r="E137" s="845">
        <f t="shared" si="10"/>
        <v>2013</v>
      </c>
      <c r="F137" s="854">
        <f>'5.  2015-2020 LRAM'!Y568</f>
        <v>1364.2393400716601</v>
      </c>
      <c r="G137" s="855">
        <f>'5.  2015-2020 LRAM'!Z568</f>
        <v>606.51584955348699</v>
      </c>
      <c r="H137" s="855">
        <f>'5.  2015-2020 LRAM'!AA568</f>
        <v>484.958345125883</v>
      </c>
      <c r="I137" s="855">
        <f>'5.  2015-2020 LRAM'!AB568</f>
        <v>0</v>
      </c>
      <c r="J137" s="855">
        <f>'5.  2015-2020 LRAM'!AC568</f>
        <v>0</v>
      </c>
      <c r="K137" s="855">
        <f>'5.  2015-2020 LRAM'!AD568</f>
        <v>0</v>
      </c>
      <c r="L137" s="869">
        <f>'5.  2015-2020 LRAM'!AM568</f>
        <v>2455.7135347510302</v>
      </c>
      <c r="M137" s="862"/>
    </row>
    <row r="138" spans="4:13" ht="15">
      <c r="D138" s="904"/>
      <c r="E138" s="845">
        <f t="shared" si="10"/>
        <v>2014</v>
      </c>
      <c r="F138" s="854">
        <f>'5.  2015-2020 LRAM'!Y569</f>
        <v>2776.9541751974198</v>
      </c>
      <c r="G138" s="855">
        <f>'5.  2015-2020 LRAM'!Z569</f>
        <v>1066.7793028000001</v>
      </c>
      <c r="H138" s="855">
        <f>'5.  2015-2020 LRAM'!AA569</f>
        <v>605.10573000160571</v>
      </c>
      <c r="I138" s="855">
        <f>'5.  2015-2020 LRAM'!AB569</f>
        <v>0</v>
      </c>
      <c r="J138" s="855">
        <f>'5.  2015-2020 LRAM'!AC569</f>
        <v>0</v>
      </c>
      <c r="K138" s="855">
        <f>'5.  2015-2020 LRAM'!AD569</f>
        <v>0</v>
      </c>
      <c r="L138" s="869">
        <f>'5.  2015-2020 LRAM'!AM569</f>
        <v>4448.8392079990253</v>
      </c>
      <c r="M138" s="862"/>
    </row>
    <row r="139" spans="4:13" ht="15">
      <c r="D139" s="904"/>
      <c r="E139" s="845">
        <f>E140-1</f>
        <v>2015</v>
      </c>
      <c r="F139" s="854">
        <f>'5.  2015-2020 LRAM'!Y570</f>
        <v>3340.7451999999998</v>
      </c>
      <c r="G139" s="855">
        <f>'5.  2015-2020 LRAM'!Z570</f>
        <v>2456.8020000000001</v>
      </c>
      <c r="H139" s="855">
        <f>'5.  2015-2020 LRAM'!AA570</f>
        <v>2904.4663200000005</v>
      </c>
      <c r="I139" s="855">
        <f>'5.  2015-2020 LRAM'!AB570</f>
        <v>0</v>
      </c>
      <c r="J139" s="855">
        <f>'5.  2015-2020 LRAM'!AC570</f>
        <v>0</v>
      </c>
      <c r="K139" s="855">
        <f>'5.  2015-2020 LRAM'!AD570</f>
        <v>0</v>
      </c>
      <c r="L139" s="869">
        <f>'5.  2015-2020 LRAM'!AM570</f>
        <v>8702.0135200000004</v>
      </c>
      <c r="M139" s="862"/>
    </row>
    <row r="140" spans="4:13" ht="15">
      <c r="D140" s="904"/>
      <c r="E140" s="845">
        <v>2016</v>
      </c>
      <c r="F140" s="854">
        <f>'5.  2015-2020 LRAM'!Y571</f>
        <v>8213.991161021102</v>
      </c>
      <c r="G140" s="855">
        <f>'5.  2015-2020 LRAM'!Z571</f>
        <v>178.24296598870839</v>
      </c>
      <c r="H140" s="855">
        <f>'5.  2015-2020 LRAM'!AA571</f>
        <v>796.6326253847235</v>
      </c>
      <c r="I140" s="855">
        <f>'5.  2015-2020 LRAM'!AB571</f>
        <v>0</v>
      </c>
      <c r="J140" s="855">
        <f>'5.  2015-2020 LRAM'!AC571</f>
        <v>0</v>
      </c>
      <c r="K140" s="855">
        <f>'5.  2015-2020 LRAM'!AD571</f>
        <v>0</v>
      </c>
      <c r="L140" s="869">
        <f>'5.  2015-2020 LRAM'!AM571</f>
        <v>9188.8667523945333</v>
      </c>
      <c r="M140" s="862"/>
    </row>
    <row r="141" spans="4:13" ht="15">
      <c r="D141" s="904"/>
      <c r="E141" s="845">
        <v>2017</v>
      </c>
      <c r="F141" s="854">
        <f>'5.  2015-2020 LRAM'!Y572</f>
        <v>14628.592564178223</v>
      </c>
      <c r="G141" s="855">
        <f>'5.  2015-2020 LRAM'!Z572</f>
        <v>1093.6537431794536</v>
      </c>
      <c r="H141" s="855">
        <f>'5.  2015-2020 LRAM'!AA572</f>
        <v>420.97087408207329</v>
      </c>
      <c r="I141" s="855">
        <f>'5.  2015-2020 LRAM'!AB572</f>
        <v>0</v>
      </c>
      <c r="J141" s="855">
        <f>'5.  2015-2020 LRAM'!AC572</f>
        <v>0</v>
      </c>
      <c r="K141" s="855">
        <f>'5.  2015-2020 LRAM'!AD572</f>
        <v>0</v>
      </c>
      <c r="L141" s="869">
        <f>'5.  2015-2020 LRAM'!AM572</f>
        <v>16143.21718143975</v>
      </c>
      <c r="M141" s="862"/>
    </row>
    <row r="142" spans="4:13" ht="15">
      <c r="D142" s="916" t="s">
        <v>303</v>
      </c>
      <c r="E142" s="917"/>
      <c r="F142" s="854">
        <f>-'5.  2015-2020 LRAM'!Y574</f>
        <v>-4476.7253000000001</v>
      </c>
      <c r="G142" s="855">
        <f>-'5.  2015-2020 LRAM'!Z574</f>
        <v>-1288.4000000000001</v>
      </c>
      <c r="H142" s="855">
        <f>-'5.  2015-2020 LRAM'!AA574</f>
        <v>-2720.1615000000002</v>
      </c>
      <c r="I142" s="855">
        <f>-'5.  2015-2020 LRAM'!AB574</f>
        <v>-271.51959999999997</v>
      </c>
      <c r="J142" s="855">
        <f>-'5.  2015-2020 LRAM'!AC574</f>
        <v>-584.60789999999997</v>
      </c>
      <c r="K142" s="855">
        <f>-'5.  2015-2020 LRAM'!AD574</f>
        <v>-2.9830000000000001</v>
      </c>
      <c r="L142" s="869">
        <f>-'5.  2015-2020 LRAM'!AM574</f>
        <v>-9344.3973000000005</v>
      </c>
      <c r="M142" s="862"/>
    </row>
    <row r="143" spans="4:13" s="8" customFormat="1" thickBot="1">
      <c r="D143" s="907" t="s">
        <v>929</v>
      </c>
      <c r="E143" s="908"/>
      <c r="F143" s="858">
        <f>SUM(F135:F142)</f>
        <v>27752.729413887952</v>
      </c>
      <c r="G143" s="859">
        <f t="shared" ref="G143:L143" si="11">SUM(G135:G142)</f>
        <v>6099.8455921971818</v>
      </c>
      <c r="H143" s="859">
        <f t="shared" si="11"/>
        <v>4575.1051781193983</v>
      </c>
      <c r="I143" s="859">
        <f t="shared" si="11"/>
        <v>-271.51959999999997</v>
      </c>
      <c r="J143" s="859">
        <f t="shared" si="11"/>
        <v>-584.60789999999997</v>
      </c>
      <c r="K143" s="859">
        <f t="shared" si="11"/>
        <v>-2.9830000000000001</v>
      </c>
      <c r="L143" s="871">
        <f t="shared" si="11"/>
        <v>37568.569684204529</v>
      </c>
      <c r="M143" s="863"/>
    </row>
    <row r="144" spans="4:13" ht="15">
      <c r="D144" s="905">
        <v>2018</v>
      </c>
      <c r="E144" s="850">
        <f t="shared" ref="E144:E147" si="12">E145-1</f>
        <v>2011</v>
      </c>
      <c r="F144" s="860">
        <f>'5.  2015-2020 LRAM'!Y749</f>
        <v>552.9778239220326</v>
      </c>
      <c r="G144" s="861">
        <f>'5.  2015-2020 LRAM'!Z749</f>
        <v>139.81427131797727</v>
      </c>
      <c r="H144" s="861">
        <f>'5.  2015-2020 LRAM'!AA749</f>
        <v>288.66498317164798</v>
      </c>
      <c r="I144" s="861">
        <f>'5.  2015-2020 LRAM'!AB749</f>
        <v>0</v>
      </c>
      <c r="J144" s="861">
        <f>'5.  2015-2020 LRAM'!AC749</f>
        <v>0</v>
      </c>
      <c r="K144" s="861">
        <f>'5.  2015-2020 LRAM'!AD749</f>
        <v>0</v>
      </c>
      <c r="L144" s="872">
        <f>'5.  2015-2020 LRAM'!AM749</f>
        <v>981.4570784116579</v>
      </c>
      <c r="M144" s="862"/>
    </row>
    <row r="145" spans="4:13" ht="15">
      <c r="D145" s="906"/>
      <c r="E145" s="845">
        <f t="shared" si="12"/>
        <v>2012</v>
      </c>
      <c r="F145" s="854">
        <f>'5.  2015-2020 LRAM'!Y750</f>
        <v>305.9575340786318</v>
      </c>
      <c r="G145" s="855">
        <f>'5.  2015-2020 LRAM'!Z750</f>
        <v>1885.5777823807887</v>
      </c>
      <c r="H145" s="855">
        <f>'5.  2015-2020 LRAM'!AA750</f>
        <v>1824.311526807797</v>
      </c>
      <c r="I145" s="855">
        <f>'5.  2015-2020 LRAM'!AB750</f>
        <v>0</v>
      </c>
      <c r="J145" s="855">
        <f>'5.  2015-2020 LRAM'!AC750</f>
        <v>0</v>
      </c>
      <c r="K145" s="855">
        <f>'5.  2015-2020 LRAM'!AD750</f>
        <v>0</v>
      </c>
      <c r="L145" s="869">
        <f>'5.  2015-2020 LRAM'!AM750</f>
        <v>4015.8468432672171</v>
      </c>
      <c r="M145" s="862"/>
    </row>
    <row r="146" spans="4:13" ht="15">
      <c r="D146" s="906"/>
      <c r="E146" s="845">
        <f t="shared" si="12"/>
        <v>2013</v>
      </c>
      <c r="F146" s="854">
        <f>'5.  2015-2020 LRAM'!Y751</f>
        <v>625.04266730558243</v>
      </c>
      <c r="G146" s="855">
        <f>'5.  2015-2020 LRAM'!Z751</f>
        <v>596.98001903352599</v>
      </c>
      <c r="H146" s="855">
        <f>'5.  2015-2020 LRAM'!AA751</f>
        <v>475.31071387431933</v>
      </c>
      <c r="I146" s="855">
        <f>'5.  2015-2020 LRAM'!AB751</f>
        <v>0</v>
      </c>
      <c r="J146" s="855">
        <f>'5.  2015-2020 LRAM'!AC751</f>
        <v>0</v>
      </c>
      <c r="K146" s="855">
        <f>'5.  2015-2020 LRAM'!AD751</f>
        <v>0</v>
      </c>
      <c r="L146" s="869">
        <f>'5.  2015-2020 LRAM'!AM751</f>
        <v>1697.3334002134279</v>
      </c>
      <c r="M146" s="862"/>
    </row>
    <row r="147" spans="4:13" ht="15">
      <c r="D147" s="906"/>
      <c r="E147" s="845">
        <f t="shared" si="12"/>
        <v>2014</v>
      </c>
      <c r="F147" s="854">
        <f>'5.  2015-2020 LRAM'!Y752</f>
        <v>1290.7551373932738</v>
      </c>
      <c r="G147" s="855">
        <f>'5.  2015-2020 LRAM'!Z752</f>
        <v>1088.1148888560001</v>
      </c>
      <c r="H147" s="855">
        <f>'5.  2015-2020 LRAM'!AA752</f>
        <v>614.1092576657112</v>
      </c>
      <c r="I147" s="855">
        <f>'5.  2015-2020 LRAM'!AB752</f>
        <v>0</v>
      </c>
      <c r="J147" s="855">
        <f>'5.  2015-2020 LRAM'!AC752</f>
        <v>0</v>
      </c>
      <c r="K147" s="855">
        <f>'5.  2015-2020 LRAM'!AD752</f>
        <v>0</v>
      </c>
      <c r="L147" s="869">
        <f>'5.  2015-2020 LRAM'!AM752</f>
        <v>2992.979283914985</v>
      </c>
      <c r="M147" s="862"/>
    </row>
    <row r="148" spans="4:13" ht="15">
      <c r="D148" s="906"/>
      <c r="E148" s="845">
        <f>E149-1</f>
        <v>2015</v>
      </c>
      <c r="F148" s="854">
        <f>'5.  2015-2020 LRAM'!Y753</f>
        <v>1582.896</v>
      </c>
      <c r="G148" s="855">
        <f>'5.  2015-2020 LRAM'!Z753</f>
        <v>2522.7017400000004</v>
      </c>
      <c r="H148" s="855">
        <f>'5.  2015-2020 LRAM'!AA753</f>
        <v>2947.6826400000004</v>
      </c>
      <c r="I148" s="855">
        <f>'5.  2015-2020 LRAM'!AB753</f>
        <v>0</v>
      </c>
      <c r="J148" s="855">
        <f>'5.  2015-2020 LRAM'!AC753</f>
        <v>0</v>
      </c>
      <c r="K148" s="855">
        <f>'5.  2015-2020 LRAM'!AD753</f>
        <v>0</v>
      </c>
      <c r="L148" s="869">
        <f>'5.  2015-2020 LRAM'!AM753</f>
        <v>7053.2803800000002</v>
      </c>
      <c r="M148" s="862"/>
    </row>
    <row r="149" spans="4:13" ht="15">
      <c r="D149" s="906"/>
      <c r="E149" s="845">
        <v>2016</v>
      </c>
      <c r="F149" s="854">
        <f>'5.  2015-2020 LRAM'!Y754</f>
        <v>3898.0812967557767</v>
      </c>
      <c r="G149" s="855">
        <f>'5.  2015-2020 LRAM'!Z754</f>
        <v>182.10814413677252</v>
      </c>
      <c r="H149" s="855">
        <f>'5.  2015-2020 LRAM'!AA754</f>
        <v>808.19947001313915</v>
      </c>
      <c r="I149" s="855">
        <f>'5.  2015-2020 LRAM'!AB754</f>
        <v>0</v>
      </c>
      <c r="J149" s="855">
        <f>'5.  2015-2020 LRAM'!AC754</f>
        <v>0</v>
      </c>
      <c r="K149" s="855">
        <f>'5.  2015-2020 LRAM'!AD754</f>
        <v>0</v>
      </c>
      <c r="L149" s="869">
        <f>'5.  2015-2020 LRAM'!AM754</f>
        <v>4888.3889109056881</v>
      </c>
      <c r="M149" s="862"/>
    </row>
    <row r="150" spans="4:13" ht="15">
      <c r="D150" s="906"/>
      <c r="E150" s="845">
        <v>2017</v>
      </c>
      <c r="F150" s="854">
        <f>'5.  2015-2020 LRAM'!Y755</f>
        <v>5472.5132904949969</v>
      </c>
      <c r="G150" s="855">
        <f>'5.  2015-2020 LRAM'!Z755</f>
        <v>1132.7750070181444</v>
      </c>
      <c r="H150" s="855">
        <f>'5.  2015-2020 LRAM'!AA755</f>
        <v>433.04441983247449</v>
      </c>
      <c r="I150" s="855">
        <f>'5.  2015-2020 LRAM'!AB755</f>
        <v>0</v>
      </c>
      <c r="J150" s="855">
        <f>'5.  2015-2020 LRAM'!AC755</f>
        <v>0</v>
      </c>
      <c r="K150" s="855">
        <f>'5.  2015-2020 LRAM'!AD755</f>
        <v>0</v>
      </c>
      <c r="L150" s="869">
        <f>'5.  2015-2020 LRAM'!AM755</f>
        <v>7038.3327173456164</v>
      </c>
      <c r="M150" s="862"/>
    </row>
    <row r="151" spans="4:13" ht="15">
      <c r="D151" s="906"/>
      <c r="E151" s="845">
        <v>2018</v>
      </c>
      <c r="F151" s="854">
        <f>'5.  2015-2020 LRAM'!Y756</f>
        <v>1620.077833949784</v>
      </c>
      <c r="G151" s="855">
        <f>'5.  2015-2020 LRAM'!Z756</f>
        <v>364.24327274510944</v>
      </c>
      <c r="H151" s="855">
        <f>'5.  2015-2020 LRAM'!AA756</f>
        <v>902.66827041269687</v>
      </c>
      <c r="I151" s="855">
        <f>'5.  2015-2020 LRAM'!AB756</f>
        <v>0</v>
      </c>
      <c r="J151" s="855">
        <f>'5.  2015-2020 LRAM'!AC756</f>
        <v>0</v>
      </c>
      <c r="K151" s="855">
        <f>'5.  2015-2020 LRAM'!AD756</f>
        <v>0</v>
      </c>
      <c r="L151" s="869">
        <f>'5.  2015-2020 LRAM'!AM756</f>
        <v>2886.9893771075904</v>
      </c>
      <c r="M151" s="862"/>
    </row>
    <row r="152" spans="4:13" ht="15">
      <c r="D152" s="913" t="s">
        <v>323</v>
      </c>
      <c r="E152" s="910"/>
      <c r="F152" s="854">
        <f>-'5.  2015-2020 LRAM'!Y758</f>
        <v>-2124.5475999999999</v>
      </c>
      <c r="G152" s="855">
        <f>-'5.  2015-2020 LRAM'!Z758</f>
        <v>-1314.1680000000001</v>
      </c>
      <c r="H152" s="855">
        <f>-'5.  2015-2020 LRAM'!AA758</f>
        <v>-2760.6354999999999</v>
      </c>
      <c r="I152" s="855">
        <f>-'5.  2015-2020 LRAM'!AB758</f>
        <v>-275.55380000000002</v>
      </c>
      <c r="J152" s="855">
        <f>-'5.  2015-2020 LRAM'!AC758</f>
        <v>-593.28809999999999</v>
      </c>
      <c r="K152" s="855">
        <f>-'5.  2015-2020 LRAM'!AD758</f>
        <v>-2.9830000000000001</v>
      </c>
      <c r="L152" s="869">
        <f>-'5.  2015-2020 LRAM'!AM758</f>
        <v>-7071.1759999999995</v>
      </c>
      <c r="M152" s="862"/>
    </row>
    <row r="153" spans="4:13" s="8" customFormat="1" thickBot="1">
      <c r="D153" s="914" t="s">
        <v>930</v>
      </c>
      <c r="E153" s="915"/>
      <c r="F153" s="864">
        <f>SUM(F144:F152)</f>
        <v>13223.75398390008</v>
      </c>
      <c r="G153" s="865">
        <f t="shared" ref="G153:L153" si="13">SUM(G144:G152)</f>
        <v>6598.1471254883199</v>
      </c>
      <c r="H153" s="865">
        <f t="shared" si="13"/>
        <v>5533.3557817777855</v>
      </c>
      <c r="I153" s="865">
        <f t="shared" si="13"/>
        <v>-275.55380000000002</v>
      </c>
      <c r="J153" s="865">
        <f t="shared" si="13"/>
        <v>-593.28809999999999</v>
      </c>
      <c r="K153" s="865">
        <f t="shared" si="13"/>
        <v>-2.9830000000000001</v>
      </c>
      <c r="L153" s="873">
        <f t="shared" si="13"/>
        <v>24483.431991166184</v>
      </c>
      <c r="M153" s="863"/>
    </row>
    <row r="154" spans="4:13" ht="15">
      <c r="D154" s="903">
        <v>2019</v>
      </c>
      <c r="E154" s="851">
        <f t="shared" ref="E154:E157" si="14">E155-1</f>
        <v>2011</v>
      </c>
      <c r="F154" s="852">
        <f>'5.  2015-2020 LRAM'!Y932</f>
        <v>151.80943539488734</v>
      </c>
      <c r="G154" s="853">
        <f>'5.  2015-2020 LRAM'!Z932</f>
        <v>139.81427131797727</v>
      </c>
      <c r="H154" s="853">
        <f>'5.  2015-2020 LRAM'!AA932</f>
        <v>290.97831999398403</v>
      </c>
      <c r="I154" s="853">
        <f>'5.  2015-2020 LRAM'!AB932</f>
        <v>0</v>
      </c>
      <c r="J154" s="853">
        <f>'5.  2015-2020 LRAM'!AC932</f>
        <v>0</v>
      </c>
      <c r="K154" s="853">
        <f>'5.  2015-2020 LRAM'!AD932</f>
        <v>0</v>
      </c>
      <c r="L154" s="868">
        <f>'5.  2015-2020 LRAM'!AM932</f>
        <v>582.60202670684862</v>
      </c>
      <c r="M154" s="862"/>
    </row>
    <row r="155" spans="4:13" ht="15">
      <c r="D155" s="904"/>
      <c r="E155" s="845">
        <f t="shared" si="14"/>
        <v>2012</v>
      </c>
      <c r="F155" s="854">
        <f>'5.  2015-2020 LRAM'!Y933</f>
        <v>76.439600509871227</v>
      </c>
      <c r="G155" s="855">
        <f>'5.  2015-2020 LRAM'!Z933</f>
        <v>1885.5777823807887</v>
      </c>
      <c r="H155" s="855">
        <f>'5.  2015-2020 LRAM'!AA933</f>
        <v>1838.9314054782453</v>
      </c>
      <c r="I155" s="855">
        <f>'5.  2015-2020 LRAM'!AB933</f>
        <v>0</v>
      </c>
      <c r="J155" s="855">
        <f>'5.  2015-2020 LRAM'!AC933</f>
        <v>0</v>
      </c>
      <c r="K155" s="855">
        <f>'5.  2015-2020 LRAM'!AD933</f>
        <v>0</v>
      </c>
      <c r="L155" s="869">
        <f>'5.  2015-2020 LRAM'!AM933</f>
        <v>3800.9487883689053</v>
      </c>
      <c r="M155" s="862"/>
    </row>
    <row r="156" spans="4:13" ht="15">
      <c r="D156" s="904"/>
      <c r="E156" s="845">
        <f t="shared" si="14"/>
        <v>2013</v>
      </c>
      <c r="F156" s="854">
        <f>'5.  2015-2020 LRAM'!Y934</f>
        <v>152.21984974875912</v>
      </c>
      <c r="G156" s="855">
        <f>'5.  2015-2020 LRAM'!Z934</f>
        <v>596.98001903352599</v>
      </c>
      <c r="H156" s="855">
        <f>'5.  2015-2020 LRAM'!AA934</f>
        <v>479.11981383641091</v>
      </c>
      <c r="I156" s="855">
        <f>'5.  2015-2020 LRAM'!AB934</f>
        <v>0</v>
      </c>
      <c r="J156" s="855">
        <f>'5.  2015-2020 LRAM'!AC934</f>
        <v>0</v>
      </c>
      <c r="K156" s="855">
        <f>'5.  2015-2020 LRAM'!AD934</f>
        <v>0</v>
      </c>
      <c r="L156" s="869">
        <f>'5.  2015-2020 LRAM'!AM934</f>
        <v>1228.3196826186959</v>
      </c>
      <c r="M156" s="862"/>
    </row>
    <row r="157" spans="4:13" ht="15">
      <c r="D157" s="904"/>
      <c r="E157" s="845">
        <f t="shared" si="14"/>
        <v>2014</v>
      </c>
      <c r="F157" s="854">
        <f>'5.  2015-2020 LRAM'!Y935</f>
        <v>319.53911865750001</v>
      </c>
      <c r="G157" s="855">
        <f>'5.  2015-2020 LRAM'!Z935</f>
        <v>1088.1148888560001</v>
      </c>
      <c r="H157" s="855">
        <f>'5.  2015-2020 LRAM'!AA935</f>
        <v>619.03067744820964</v>
      </c>
      <c r="I157" s="855">
        <f>'5.  2015-2020 LRAM'!AB935</f>
        <v>0</v>
      </c>
      <c r="J157" s="855">
        <f>'5.  2015-2020 LRAM'!AC935</f>
        <v>0</v>
      </c>
      <c r="K157" s="855">
        <f>'5.  2015-2020 LRAM'!AD935</f>
        <v>0</v>
      </c>
      <c r="L157" s="869">
        <f>'5.  2015-2020 LRAM'!AM935</f>
        <v>2026.6846849617098</v>
      </c>
      <c r="M157" s="862"/>
    </row>
    <row r="158" spans="4:13" ht="15">
      <c r="D158" s="904"/>
      <c r="E158" s="845">
        <f>E159-1</f>
        <v>2015</v>
      </c>
      <c r="F158" s="854">
        <f>'5.  2015-2020 LRAM'!Y936</f>
        <v>392.43119999999999</v>
      </c>
      <c r="G158" s="855">
        <f>'5.  2015-2020 LRAM'!Z936</f>
        <v>2522.7017400000004</v>
      </c>
      <c r="H158" s="855">
        <f>'5.  2015-2020 LRAM'!AA936</f>
        <v>2971.3051200000004</v>
      </c>
      <c r="I158" s="855">
        <f>'5.  2015-2020 LRAM'!AB936</f>
        <v>0</v>
      </c>
      <c r="J158" s="855">
        <f>'5.  2015-2020 LRAM'!AC936</f>
        <v>0</v>
      </c>
      <c r="K158" s="855">
        <f>'5.  2015-2020 LRAM'!AD936</f>
        <v>0</v>
      </c>
      <c r="L158" s="869">
        <f>'5.  2015-2020 LRAM'!AM936</f>
        <v>5886.4380600000004</v>
      </c>
      <c r="M158" s="862"/>
    </row>
    <row r="159" spans="4:13" ht="15">
      <c r="D159" s="904"/>
      <c r="E159" s="845">
        <v>2016</v>
      </c>
      <c r="F159" s="854">
        <f>'5.  2015-2020 LRAM'!Y937</f>
        <v>974.52032418894419</v>
      </c>
      <c r="G159" s="855">
        <f>'5.  2015-2020 LRAM'!Z937</f>
        <v>182.08983838914608</v>
      </c>
      <c r="H159" s="855">
        <f>'5.  2015-2020 LRAM'!AA937</f>
        <v>814.53398206490363</v>
      </c>
      <c r="I159" s="855">
        <f>'5.  2015-2020 LRAM'!AB937</f>
        <v>0</v>
      </c>
      <c r="J159" s="855">
        <f>'5.  2015-2020 LRAM'!AC937</f>
        <v>0</v>
      </c>
      <c r="K159" s="855">
        <f>'5.  2015-2020 LRAM'!AD937</f>
        <v>0</v>
      </c>
      <c r="L159" s="869">
        <f>'5.  2015-2020 LRAM'!AM937</f>
        <v>1971.144144642994</v>
      </c>
      <c r="M159" s="862"/>
    </row>
    <row r="160" spans="4:13" ht="15">
      <c r="D160" s="904"/>
      <c r="E160" s="845">
        <v>2017</v>
      </c>
      <c r="F160" s="854">
        <f>'5.  2015-2020 LRAM'!Y938</f>
        <v>1368.1252172941499</v>
      </c>
      <c r="G160" s="855">
        <f>'5.  2015-2020 LRAM'!Z938</f>
        <v>1132.6271453846794</v>
      </c>
      <c r="H160" s="855">
        <f>'5.  2015-2020 LRAM'!AA938</f>
        <v>436.46371824197871</v>
      </c>
      <c r="I160" s="855">
        <f>'5.  2015-2020 LRAM'!AB938</f>
        <v>0</v>
      </c>
      <c r="J160" s="855">
        <f>'5.  2015-2020 LRAM'!AC938</f>
        <v>0</v>
      </c>
      <c r="K160" s="855">
        <f>'5.  2015-2020 LRAM'!AD938</f>
        <v>0</v>
      </c>
      <c r="L160" s="869">
        <f>'5.  2015-2020 LRAM'!AM938</f>
        <v>2937.2160809208081</v>
      </c>
      <c r="M160" s="862"/>
    </row>
    <row r="161" spans="4:13" ht="15">
      <c r="D161" s="904"/>
      <c r="E161" s="845">
        <v>2018</v>
      </c>
      <c r="F161" s="854">
        <f>'5.  2015-2020 LRAM'!Y939</f>
        <v>403.44022315260025</v>
      </c>
      <c r="G161" s="855">
        <f>'5.  2015-2020 LRAM'!Z939</f>
        <v>363.3426622874382</v>
      </c>
      <c r="H161" s="855">
        <f>'5.  2015-2020 LRAM'!AA939</f>
        <v>910.77499340224006</v>
      </c>
      <c r="I161" s="855">
        <f>'5.  2015-2020 LRAM'!AB939</f>
        <v>0</v>
      </c>
      <c r="J161" s="855">
        <f>'5.  2015-2020 LRAM'!AC939</f>
        <v>0</v>
      </c>
      <c r="K161" s="855">
        <f>'5.  2015-2020 LRAM'!AD939</f>
        <v>0</v>
      </c>
      <c r="L161" s="869">
        <f>'5.  2015-2020 LRAM'!AM939</f>
        <v>1677.5578788422786</v>
      </c>
      <c r="M161" s="862"/>
    </row>
    <row r="162" spans="4:13" ht="15">
      <c r="D162" s="904"/>
      <c r="E162" s="845">
        <v>2019</v>
      </c>
      <c r="F162" s="854">
        <f>'5.  2015-2020 LRAM'!Y940</f>
        <v>14.82341311483043</v>
      </c>
      <c r="G162" s="855">
        <f>'5.  2015-2020 LRAM'!Z940</f>
        <v>867.74072443368277</v>
      </c>
      <c r="H162" s="855">
        <f>'5.  2015-2020 LRAM'!AA940</f>
        <v>163.83224644631125</v>
      </c>
      <c r="I162" s="855">
        <f>'5.  2015-2020 LRAM'!AB940</f>
        <v>0</v>
      </c>
      <c r="J162" s="855">
        <f>'5.  2015-2020 LRAM'!AC940</f>
        <v>0</v>
      </c>
      <c r="K162" s="855">
        <f>'5.  2015-2020 LRAM'!AD940</f>
        <v>0</v>
      </c>
      <c r="L162" s="869">
        <f>'5.  2015-2020 LRAM'!AM940</f>
        <v>1046.3963839948244</v>
      </c>
      <c r="M162" s="862"/>
    </row>
    <row r="163" spans="4:13" ht="15">
      <c r="D163" s="909" t="s">
        <v>344</v>
      </c>
      <c r="E163" s="910"/>
      <c r="F163" s="854">
        <f>-'5.  2015-2020 LRAM'!Y942</f>
        <v>-531.13689999999997</v>
      </c>
      <c r="G163" s="855">
        <f>-'5.  2015-2020 LRAM'!Z942</f>
        <v>-1314.1680000000001</v>
      </c>
      <c r="H163" s="855">
        <f>-'5.  2015-2020 LRAM'!AA942</f>
        <v>-2782.759</v>
      </c>
      <c r="I163" s="855">
        <f>-'5.  2015-2020 LRAM'!AB942</f>
        <v>-277.75720000000001</v>
      </c>
      <c r="J163" s="855">
        <f>-'5.  2015-2020 LRAM'!AC942</f>
        <v>-598.03620000000001</v>
      </c>
      <c r="K163" s="855">
        <f>-'5.  2015-2020 LRAM'!AD942</f>
        <v>-2.9830000000000001</v>
      </c>
      <c r="L163" s="869">
        <f>-'5.  2015-2020 LRAM'!AM942</f>
        <v>-5506.8402999999998</v>
      </c>
      <c r="M163" s="862"/>
    </row>
    <row r="164" spans="4:13" s="8" customFormat="1" thickBot="1">
      <c r="D164" s="907" t="s">
        <v>931</v>
      </c>
      <c r="E164" s="908"/>
      <c r="F164" s="858">
        <f>SUM(F154:F163)</f>
        <v>3322.2114820615425</v>
      </c>
      <c r="G164" s="859">
        <f t="shared" ref="G164:L164" si="15">SUM(G154:G163)</f>
        <v>7464.8210720832412</v>
      </c>
      <c r="H164" s="859">
        <f t="shared" si="15"/>
        <v>5742.2112769122814</v>
      </c>
      <c r="I164" s="859">
        <f t="shared" si="15"/>
        <v>-277.75720000000001</v>
      </c>
      <c r="J164" s="859">
        <f t="shared" si="15"/>
        <v>-598.03620000000001</v>
      </c>
      <c r="K164" s="859">
        <f t="shared" si="15"/>
        <v>-2.9830000000000001</v>
      </c>
      <c r="L164" s="871">
        <f t="shared" si="15"/>
        <v>15650.467431057066</v>
      </c>
      <c r="M164" s="863"/>
    </row>
    <row r="165" spans="4:13" ht="15">
      <c r="D165" s="903">
        <v>2020</v>
      </c>
      <c r="E165" s="851">
        <f t="shared" ref="E165:E168" si="16">E166-1</f>
        <v>2011</v>
      </c>
      <c r="F165" s="852">
        <f>'5.  2015-2020 LRAM'!Y1115</f>
        <v>0</v>
      </c>
      <c r="G165" s="853">
        <f>'5.  2015-2020 LRAM'!Z1115</f>
        <v>139.81427131797727</v>
      </c>
      <c r="H165" s="853">
        <f>'5.  2015-2020 LRAM'!AA1115</f>
        <v>291.83909648601599</v>
      </c>
      <c r="I165" s="853">
        <f>'5.  2015-2020 LRAM'!AB1115</f>
        <v>0</v>
      </c>
      <c r="J165" s="853">
        <f>'5.  2015-2020 LRAM'!AC1115</f>
        <v>0</v>
      </c>
      <c r="K165" s="853">
        <f>'5.  2015-2020 LRAM'!AD1115</f>
        <v>0</v>
      </c>
      <c r="L165" s="868">
        <f>'5.  2015-2020 LRAM'!AM1115</f>
        <v>431.65336780399326</v>
      </c>
      <c r="M165" s="862"/>
    </row>
    <row r="166" spans="4:13" ht="15">
      <c r="D166" s="904"/>
      <c r="E166" s="845">
        <f t="shared" si="16"/>
        <v>2012</v>
      </c>
      <c r="F166" s="854">
        <f>'5.  2015-2020 LRAM'!Y1116</f>
        <v>0</v>
      </c>
      <c r="G166" s="855">
        <f>'5.  2015-2020 LRAM'!Z1116</f>
        <v>1870.8516592624842</v>
      </c>
      <c r="H166" s="855">
        <f>'5.  2015-2020 LRAM'!AA1116</f>
        <v>1818.8006917709558</v>
      </c>
      <c r="I166" s="855">
        <f>'5.  2015-2020 LRAM'!AB1116</f>
        <v>0</v>
      </c>
      <c r="J166" s="855">
        <f>'5.  2015-2020 LRAM'!AC1116</f>
        <v>0</v>
      </c>
      <c r="K166" s="855">
        <f>'5.  2015-2020 LRAM'!AD1116</f>
        <v>0</v>
      </c>
      <c r="L166" s="869">
        <f>'5.  2015-2020 LRAM'!AM1116</f>
        <v>3689.65235103344</v>
      </c>
      <c r="M166" s="862"/>
    </row>
    <row r="167" spans="4:13" ht="15">
      <c r="D167" s="904"/>
      <c r="E167" s="845">
        <f t="shared" si="16"/>
        <v>2013</v>
      </c>
      <c r="F167" s="854">
        <f>'5.  2015-2020 LRAM'!Y1117</f>
        <v>0</v>
      </c>
      <c r="G167" s="855">
        <f>'5.  2015-2020 LRAM'!Z1117</f>
        <v>596.98001903352599</v>
      </c>
      <c r="H167" s="855">
        <f>'5.  2015-2020 LRAM'!AA1117</f>
        <v>480.53715335718914</v>
      </c>
      <c r="I167" s="855">
        <f>'5.  2015-2020 LRAM'!AB1117</f>
        <v>0</v>
      </c>
      <c r="J167" s="855">
        <f>'5.  2015-2020 LRAM'!AC1117</f>
        <v>0</v>
      </c>
      <c r="K167" s="855">
        <f>'5.  2015-2020 LRAM'!AD1117</f>
        <v>0</v>
      </c>
      <c r="L167" s="869">
        <f>'5.  2015-2020 LRAM'!AM1117</f>
        <v>1077.5171723907151</v>
      </c>
      <c r="M167" s="862"/>
    </row>
    <row r="168" spans="4:13" ht="15">
      <c r="D168" s="904"/>
      <c r="E168" s="845">
        <f t="shared" si="16"/>
        <v>2014</v>
      </c>
      <c r="F168" s="854">
        <f>'5.  2015-2020 LRAM'!Y1118</f>
        <v>0</v>
      </c>
      <c r="G168" s="855">
        <f>'5.  2015-2020 LRAM'!Z1118</f>
        <v>1051.0403935680001</v>
      </c>
      <c r="H168" s="855">
        <f>'5.  2015-2020 LRAM'!AA1118</f>
        <v>589.40573934035513</v>
      </c>
      <c r="I168" s="855">
        <f>'5.  2015-2020 LRAM'!AB1118</f>
        <v>0</v>
      </c>
      <c r="J168" s="855">
        <f>'5.  2015-2020 LRAM'!AC1118</f>
        <v>0</v>
      </c>
      <c r="K168" s="855">
        <f>'5.  2015-2020 LRAM'!AD1118</f>
        <v>0</v>
      </c>
      <c r="L168" s="869">
        <f>'5.  2015-2020 LRAM'!AM1118</f>
        <v>1640.4461329083551</v>
      </c>
      <c r="M168" s="862"/>
    </row>
    <row r="169" spans="4:13" ht="15">
      <c r="D169" s="904"/>
      <c r="E169" s="845">
        <f>E170-1</f>
        <v>2015</v>
      </c>
      <c r="F169" s="854">
        <f>'5.  2015-2020 LRAM'!Y1119</f>
        <v>0</v>
      </c>
      <c r="G169" s="855">
        <f>'5.  2015-2020 LRAM'!Z1119</f>
        <v>2522.7017400000004</v>
      </c>
      <c r="H169" s="855">
        <f>'5.  2015-2020 LRAM'!AA1119</f>
        <v>2980.0948800000006</v>
      </c>
      <c r="I169" s="855">
        <f>'5.  2015-2020 LRAM'!AB1119</f>
        <v>0</v>
      </c>
      <c r="J169" s="855">
        <f>'5.  2015-2020 LRAM'!AC1119</f>
        <v>0</v>
      </c>
      <c r="K169" s="855">
        <f>'5.  2015-2020 LRAM'!AD1119</f>
        <v>0</v>
      </c>
      <c r="L169" s="869">
        <f>'5.  2015-2020 LRAM'!AM1119</f>
        <v>5502.796620000001</v>
      </c>
      <c r="M169" s="862"/>
    </row>
    <row r="170" spans="4:13" ht="15">
      <c r="D170" s="904"/>
      <c r="E170" s="845">
        <v>2016</v>
      </c>
      <c r="F170" s="854">
        <f>'5.  2015-2020 LRAM'!Y1120</f>
        <v>0</v>
      </c>
      <c r="G170" s="855">
        <f>'5.  2015-2020 LRAM'!Z1120</f>
        <v>182.07153264151961</v>
      </c>
      <c r="H170" s="855">
        <f>'5.  2015-2020 LRAM'!AA1120</f>
        <v>816.80079751777691</v>
      </c>
      <c r="I170" s="855">
        <f>'5.  2015-2020 LRAM'!AB1120</f>
        <v>0</v>
      </c>
      <c r="J170" s="855">
        <f>'5.  2015-2020 LRAM'!AC1120</f>
        <v>0</v>
      </c>
      <c r="K170" s="855">
        <f>'5.  2015-2020 LRAM'!AD1120</f>
        <v>0</v>
      </c>
      <c r="L170" s="869">
        <f>'5.  2015-2020 LRAM'!AM1120</f>
        <v>998.87233015929655</v>
      </c>
      <c r="M170" s="862"/>
    </row>
    <row r="171" spans="4:13" ht="15">
      <c r="D171" s="904"/>
      <c r="E171" s="845">
        <v>2017</v>
      </c>
      <c r="F171" s="854">
        <f>'5.  2015-2020 LRAM'!Y1121</f>
        <v>0</v>
      </c>
      <c r="G171" s="855">
        <f>'5.  2015-2020 LRAM'!Z1121</f>
        <v>1132.4792837512141</v>
      </c>
      <c r="H171" s="855">
        <f>'5.  2015-2020 LRAM'!AA1121</f>
        <v>437.72594678670322</v>
      </c>
      <c r="I171" s="855">
        <f>'5.  2015-2020 LRAM'!AB1121</f>
        <v>0</v>
      </c>
      <c r="J171" s="855">
        <f>'5.  2015-2020 LRAM'!AC1121</f>
        <v>0</v>
      </c>
      <c r="K171" s="855">
        <f>'5.  2015-2020 LRAM'!AD1121</f>
        <v>0</v>
      </c>
      <c r="L171" s="869">
        <f>'5.  2015-2020 LRAM'!AM1121</f>
        <v>1570.2052305379173</v>
      </c>
      <c r="M171" s="862"/>
    </row>
    <row r="172" spans="4:13" ht="15">
      <c r="D172" s="904"/>
      <c r="E172" s="845">
        <v>2018</v>
      </c>
      <c r="F172" s="854">
        <f>'5.  2015-2020 LRAM'!Y1122</f>
        <v>0</v>
      </c>
      <c r="G172" s="855">
        <f>'5.  2015-2020 LRAM'!Z1122</f>
        <v>362.44205182976702</v>
      </c>
      <c r="H172" s="855">
        <f>'5.  2015-2020 LRAM'!AA1122</f>
        <v>909.99038163524074</v>
      </c>
      <c r="I172" s="855">
        <f>'5.  2015-2020 LRAM'!AB1122</f>
        <v>0</v>
      </c>
      <c r="J172" s="855">
        <f>'5.  2015-2020 LRAM'!AC1122</f>
        <v>0</v>
      </c>
      <c r="K172" s="855">
        <f>'5.  2015-2020 LRAM'!AD1122</f>
        <v>0</v>
      </c>
      <c r="L172" s="869">
        <f>'5.  2015-2020 LRAM'!AM1122</f>
        <v>1272.4324334650078</v>
      </c>
      <c r="M172" s="862"/>
    </row>
    <row r="173" spans="4:13" ht="15">
      <c r="D173" s="904"/>
      <c r="E173" s="845">
        <v>2019</v>
      </c>
      <c r="F173" s="854">
        <f>'5.  2015-2020 LRAM'!Y1123</f>
        <v>0</v>
      </c>
      <c r="G173" s="855">
        <f>'5.  2015-2020 LRAM'!Z1123</f>
        <v>828.32590674301332</v>
      </c>
      <c r="H173" s="855">
        <f>'5.  2015-2020 LRAM'!AA1123</f>
        <v>164.31689748966284</v>
      </c>
      <c r="I173" s="855">
        <f>'5.  2015-2020 LRAM'!AB1123</f>
        <v>0</v>
      </c>
      <c r="J173" s="855">
        <f>'5.  2015-2020 LRAM'!AC1123</f>
        <v>0</v>
      </c>
      <c r="K173" s="855">
        <f>'5.  2015-2020 LRAM'!AD1123</f>
        <v>0</v>
      </c>
      <c r="L173" s="869">
        <f>'5.  2015-2020 LRAM'!AM1123</f>
        <v>992.6428042326761</v>
      </c>
      <c r="M173" s="862"/>
    </row>
    <row r="174" spans="4:13" ht="15">
      <c r="D174" s="904"/>
      <c r="E174" s="845">
        <v>2020</v>
      </c>
      <c r="F174" s="854">
        <f>'5.  2015-2020 LRAM'!Y1124</f>
        <v>0</v>
      </c>
      <c r="G174" s="855">
        <f>'5.  2015-2020 LRAM'!Z1124</f>
        <v>0</v>
      </c>
      <c r="H174" s="855">
        <f>'5.  2015-2020 LRAM'!AA1124</f>
        <v>0</v>
      </c>
      <c r="I174" s="855">
        <f>'5.  2015-2020 LRAM'!AB1124</f>
        <v>0</v>
      </c>
      <c r="J174" s="855">
        <f>'5.  2015-2020 LRAM'!AC1124</f>
        <v>0</v>
      </c>
      <c r="K174" s="855">
        <f>'5.  2015-2020 LRAM'!AD1124</f>
        <v>0</v>
      </c>
      <c r="L174" s="869">
        <f>'5.  2015-2020 LRAM'!AM1124</f>
        <v>0</v>
      </c>
      <c r="M174" s="862"/>
    </row>
    <row r="175" spans="4:13" ht="15">
      <c r="D175" s="909" t="s">
        <v>351</v>
      </c>
      <c r="E175" s="910"/>
      <c r="F175" s="854">
        <f>-'5.  2015-2020 LRAM'!Y1126</f>
        <v>0</v>
      </c>
      <c r="G175" s="855">
        <f>-'5.  2015-2020 LRAM'!Z1126</f>
        <v>-1314.1680000000001</v>
      </c>
      <c r="H175" s="855">
        <f>-'5.  2015-2020 LRAM'!AA1126</f>
        <v>-2790.991</v>
      </c>
      <c r="I175" s="855">
        <f>-'5.  2015-2020 LRAM'!AB1126</f>
        <v>-278.58519999999999</v>
      </c>
      <c r="J175" s="855">
        <f>-'5.  2015-2020 LRAM'!AC1126</f>
        <v>-599.82119999999998</v>
      </c>
      <c r="K175" s="855">
        <f>-'5.  2015-2020 LRAM'!AD1126</f>
        <v>-2.9830000000000001</v>
      </c>
      <c r="L175" s="869">
        <f>-'5.  2015-2020 LRAM'!AM1126</f>
        <v>-4986.5483999999997</v>
      </c>
      <c r="M175" s="862"/>
    </row>
    <row r="176" spans="4:13" s="8" customFormat="1" thickBot="1">
      <c r="D176" s="901" t="s">
        <v>932</v>
      </c>
      <c r="E176" s="902"/>
      <c r="F176" s="864">
        <f>SUM(F165:F175)</f>
        <v>0</v>
      </c>
      <c r="G176" s="865">
        <f t="shared" ref="G176:L176" si="17">SUM(G165:G175)</f>
        <v>7372.5388581475017</v>
      </c>
      <c r="H176" s="865">
        <f t="shared" si="17"/>
        <v>5698.5205843839012</v>
      </c>
      <c r="I176" s="865">
        <f t="shared" si="17"/>
        <v>-278.58519999999999</v>
      </c>
      <c r="J176" s="865">
        <f t="shared" si="17"/>
        <v>-599.82119999999998</v>
      </c>
      <c r="K176" s="865">
        <f t="shared" si="17"/>
        <v>-2.9830000000000001</v>
      </c>
      <c r="L176" s="873">
        <f t="shared" si="17"/>
        <v>12189.670042531401</v>
      </c>
      <c r="M176" s="863"/>
    </row>
    <row r="177" spans="4:13" ht="15">
      <c r="D177" s="911" t="s">
        <v>933</v>
      </c>
      <c r="E177" s="912"/>
      <c r="F177" s="852">
        <f t="shared" ref="F177:K177" si="18">D84</f>
        <v>3932.1933869186441</v>
      </c>
      <c r="G177" s="853">
        <f t="shared" si="18"/>
        <v>1549.3088711431444</v>
      </c>
      <c r="H177" s="853">
        <f t="shared" si="18"/>
        <v>1180.363488584434</v>
      </c>
      <c r="I177" s="853">
        <f t="shared" si="18"/>
        <v>-65.252050917916662</v>
      </c>
      <c r="J177" s="853">
        <f t="shared" si="18"/>
        <v>-140.49406397437502</v>
      </c>
      <c r="K177" s="853">
        <f t="shared" si="18"/>
        <v>-0.71396240624999929</v>
      </c>
      <c r="L177" s="868">
        <f>R84</f>
        <v>6455.4056693476805</v>
      </c>
      <c r="M177" s="862"/>
    </row>
    <row r="178" spans="4:13" s="8" customFormat="1" thickBot="1">
      <c r="D178" s="901" t="s">
        <v>26</v>
      </c>
      <c r="E178" s="902"/>
      <c r="F178" s="858">
        <f>F134+F143+F153+F164+F176+F177</f>
        <v>63716.239981739171</v>
      </c>
      <c r="G178" s="859">
        <f t="shared" ref="G178:K178" si="19">G134+G143+G153+G164+G176+G177</f>
        <v>35322.88986914789</v>
      </c>
      <c r="H178" s="859">
        <f t="shared" si="19"/>
        <v>27177.578235356417</v>
      </c>
      <c r="I178" s="859">
        <f t="shared" si="19"/>
        <v>-1437.7402509179167</v>
      </c>
      <c r="J178" s="859">
        <f t="shared" si="19"/>
        <v>-3095.5921639743747</v>
      </c>
      <c r="K178" s="859">
        <f t="shared" si="19"/>
        <v>-15.62896240625</v>
      </c>
      <c r="L178" s="871">
        <f>L134+L143+L153+L164+L176+L177</f>
        <v>121667.74670894493</v>
      </c>
      <c r="M178" s="863"/>
    </row>
    <row r="180" spans="4:13">
      <c r="F180" s="866"/>
      <c r="G180" s="866"/>
      <c r="H180" s="866"/>
      <c r="I180" s="866"/>
      <c r="J180" s="866"/>
      <c r="K180" s="866"/>
      <c r="L180" s="866"/>
    </row>
  </sheetData>
  <mergeCells count="39">
    <mergeCell ref="B26:G26"/>
    <mergeCell ref="B28:C28"/>
    <mergeCell ref="B29:C29"/>
    <mergeCell ref="B30:C30"/>
    <mergeCell ref="B31:C31"/>
    <mergeCell ref="B32:C32"/>
    <mergeCell ref="B33:C33"/>
    <mergeCell ref="B34:C34"/>
    <mergeCell ref="B35:C35"/>
    <mergeCell ref="B36:C36"/>
    <mergeCell ref="J111:J113"/>
    <mergeCell ref="H121:J121"/>
    <mergeCell ref="D133:E133"/>
    <mergeCell ref="B37:C37"/>
    <mergeCell ref="B38:C38"/>
    <mergeCell ref="B39:C39"/>
    <mergeCell ref="B40:C40"/>
    <mergeCell ref="B48:L48"/>
    <mergeCell ref="B49:L49"/>
    <mergeCell ref="B50:L50"/>
    <mergeCell ref="B41:C41"/>
    <mergeCell ref="B42:C42"/>
    <mergeCell ref="B43:C43"/>
    <mergeCell ref="D178:E178"/>
    <mergeCell ref="D127:D132"/>
    <mergeCell ref="D135:D141"/>
    <mergeCell ref="D144:D151"/>
    <mergeCell ref="D154:D162"/>
    <mergeCell ref="D165:D174"/>
    <mergeCell ref="D164:E164"/>
    <mergeCell ref="D175:E175"/>
    <mergeCell ref="D176:E176"/>
    <mergeCell ref="D177:E177"/>
    <mergeCell ref="D152:E152"/>
    <mergeCell ref="D153:E153"/>
    <mergeCell ref="D163:E163"/>
    <mergeCell ref="D134:E134"/>
    <mergeCell ref="D142:E142"/>
    <mergeCell ref="D143:E1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13" zoomScale="80" zoomScaleNormal="80" workbookViewId="0">
      <selection activeCell="G26" sqref="G26:H26"/>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551</v>
      </c>
    </row>
    <row r="19" spans="2:8" ht="15.75">
      <c r="B19" s="537" t="s">
        <v>610</v>
      </c>
    </row>
    <row r="20" spans="2:8" ht="13.5" customHeight="1"/>
    <row r="21" spans="2:8" ht="41.1" customHeight="1">
      <c r="B21" s="926" t="s">
        <v>673</v>
      </c>
      <c r="C21" s="926"/>
      <c r="D21" s="926"/>
      <c r="E21" s="926"/>
      <c r="F21" s="926"/>
      <c r="G21" s="926"/>
      <c r="H21" s="926"/>
    </row>
    <row r="23" spans="2:8" s="609" customFormat="1" ht="15.75">
      <c r="B23" s="619" t="s">
        <v>546</v>
      </c>
      <c r="C23" s="619" t="s">
        <v>561</v>
      </c>
      <c r="D23" s="619" t="s">
        <v>545</v>
      </c>
      <c r="E23" s="933" t="s">
        <v>34</v>
      </c>
      <c r="F23" s="934"/>
      <c r="G23" s="933" t="s">
        <v>544</v>
      </c>
      <c r="H23" s="934"/>
    </row>
    <row r="24" spans="2:8">
      <c r="B24" s="608">
        <v>1</v>
      </c>
      <c r="C24" s="644" t="s">
        <v>369</v>
      </c>
      <c r="D24" s="607" t="s">
        <v>909</v>
      </c>
      <c r="E24" s="931" t="s">
        <v>910</v>
      </c>
      <c r="F24" s="932"/>
      <c r="G24" s="935" t="s">
        <v>911</v>
      </c>
      <c r="H24" s="936"/>
    </row>
    <row r="25" spans="2:8">
      <c r="B25" s="608">
        <v>2</v>
      </c>
      <c r="C25" s="644" t="s">
        <v>369</v>
      </c>
      <c r="D25" s="607" t="s">
        <v>912</v>
      </c>
      <c r="E25" s="931" t="s">
        <v>913</v>
      </c>
      <c r="F25" s="932"/>
      <c r="G25" s="935" t="s">
        <v>914</v>
      </c>
      <c r="H25" s="936"/>
    </row>
    <row r="26" spans="2:8">
      <c r="B26" s="608">
        <v>3</v>
      </c>
      <c r="C26" s="644"/>
      <c r="D26" s="607"/>
      <c r="E26" s="931"/>
      <c r="F26" s="932"/>
      <c r="G26" s="935"/>
      <c r="H26" s="936"/>
    </row>
    <row r="27" spans="2:8">
      <c r="B27" s="608">
        <v>4</v>
      </c>
      <c r="C27" s="644"/>
      <c r="D27" s="607"/>
      <c r="E27" s="931"/>
      <c r="F27" s="932"/>
      <c r="G27" s="935"/>
      <c r="H27" s="936"/>
    </row>
    <row r="28" spans="2:8">
      <c r="B28" s="608">
        <v>5</v>
      </c>
      <c r="C28" s="644"/>
      <c r="D28" s="607"/>
      <c r="E28" s="931"/>
      <c r="F28" s="932"/>
      <c r="G28" s="935"/>
      <c r="H28" s="936"/>
    </row>
    <row r="29" spans="2:8">
      <c r="B29" s="608">
        <v>6</v>
      </c>
      <c r="C29" s="644"/>
      <c r="D29" s="607"/>
      <c r="E29" s="931"/>
      <c r="F29" s="932"/>
      <c r="G29" s="935"/>
      <c r="H29" s="936"/>
    </row>
    <row r="30" spans="2:8">
      <c r="B30" s="608">
        <v>7</v>
      </c>
      <c r="C30" s="644"/>
      <c r="D30" s="607"/>
      <c r="E30" s="931"/>
      <c r="F30" s="932"/>
      <c r="G30" s="935"/>
      <c r="H30" s="936"/>
    </row>
    <row r="31" spans="2:8">
      <c r="B31" s="608">
        <v>8</v>
      </c>
      <c r="C31" s="644"/>
      <c r="D31" s="607"/>
      <c r="E31" s="931"/>
      <c r="F31" s="932"/>
      <c r="G31" s="935"/>
      <c r="H31" s="936"/>
    </row>
    <row r="32" spans="2:8">
      <c r="B32" s="608">
        <v>9</v>
      </c>
      <c r="C32" s="644"/>
      <c r="D32" s="607"/>
      <c r="E32" s="931"/>
      <c r="F32" s="932"/>
      <c r="G32" s="935"/>
      <c r="H32" s="936"/>
    </row>
    <row r="33" spans="2:8">
      <c r="B33" s="608">
        <v>10</v>
      </c>
      <c r="C33" s="644"/>
      <c r="D33" s="607"/>
      <c r="E33" s="931"/>
      <c r="F33" s="932"/>
      <c r="G33" s="935"/>
      <c r="H33" s="936"/>
    </row>
    <row r="34" spans="2:8">
      <c r="B34" s="608" t="s">
        <v>480</v>
      </c>
      <c r="C34" s="644"/>
      <c r="D34" s="607"/>
      <c r="E34" s="931"/>
      <c r="F34" s="932"/>
      <c r="G34" s="935"/>
      <c r="H34" s="936"/>
    </row>
    <row r="36" spans="2:8" ht="30.75" customHeight="1">
      <c r="B36" s="537" t="s">
        <v>606</v>
      </c>
    </row>
    <row r="37" spans="2:8" ht="23.25" customHeight="1">
      <c r="B37" s="568" t="s">
        <v>611</v>
      </c>
      <c r="C37" s="605"/>
      <c r="D37" s="605"/>
      <c r="E37" s="605"/>
      <c r="F37" s="605"/>
      <c r="G37" s="605"/>
      <c r="H37" s="605"/>
    </row>
    <row r="39" spans="2:8" s="90" customFormat="1" ht="15.75">
      <c r="B39" s="619" t="s">
        <v>546</v>
      </c>
      <c r="C39" s="619" t="s">
        <v>561</v>
      </c>
      <c r="D39" s="619" t="s">
        <v>545</v>
      </c>
      <c r="E39" s="933" t="s">
        <v>34</v>
      </c>
      <c r="F39" s="934"/>
      <c r="G39" s="933" t="s">
        <v>544</v>
      </c>
      <c r="H39" s="934"/>
    </row>
    <row r="40" spans="2:8">
      <c r="B40" s="608">
        <v>1</v>
      </c>
      <c r="C40" s="644"/>
      <c r="D40" s="607"/>
      <c r="E40" s="931"/>
      <c r="F40" s="932"/>
      <c r="G40" s="935"/>
      <c r="H40" s="936"/>
    </row>
    <row r="41" spans="2:8">
      <c r="B41" s="608">
        <v>2</v>
      </c>
      <c r="C41" s="644"/>
      <c r="D41" s="607"/>
      <c r="E41" s="931"/>
      <c r="F41" s="932"/>
      <c r="G41" s="935"/>
      <c r="H41" s="936"/>
    </row>
    <row r="42" spans="2:8">
      <c r="B42" s="608">
        <v>3</v>
      </c>
      <c r="C42" s="644"/>
      <c r="D42" s="607"/>
      <c r="E42" s="931"/>
      <c r="F42" s="932"/>
      <c r="G42" s="935"/>
      <c r="H42" s="936"/>
    </row>
    <row r="43" spans="2:8">
      <c r="B43" s="608">
        <v>4</v>
      </c>
      <c r="C43" s="644"/>
      <c r="D43" s="607"/>
      <c r="E43" s="931"/>
      <c r="F43" s="932"/>
      <c r="G43" s="935"/>
      <c r="H43" s="936"/>
    </row>
    <row r="44" spans="2:8">
      <c r="B44" s="608">
        <v>5</v>
      </c>
      <c r="C44" s="644"/>
      <c r="D44" s="607"/>
      <c r="E44" s="931"/>
      <c r="F44" s="932"/>
      <c r="G44" s="935"/>
      <c r="H44" s="936"/>
    </row>
    <row r="45" spans="2:8">
      <c r="B45" s="608">
        <v>6</v>
      </c>
      <c r="C45" s="644"/>
      <c r="D45" s="607"/>
      <c r="E45" s="931"/>
      <c r="F45" s="932"/>
      <c r="G45" s="935"/>
      <c r="H45" s="936"/>
    </row>
    <row r="46" spans="2:8">
      <c r="B46" s="608">
        <v>7</v>
      </c>
      <c r="C46" s="644"/>
      <c r="D46" s="607"/>
      <c r="E46" s="931"/>
      <c r="F46" s="932"/>
      <c r="G46" s="935"/>
      <c r="H46" s="936"/>
    </row>
    <row r="47" spans="2:8">
      <c r="B47" s="608">
        <v>8</v>
      </c>
      <c r="C47" s="644"/>
      <c r="D47" s="607"/>
      <c r="E47" s="931"/>
      <c r="F47" s="932"/>
      <c r="G47" s="935"/>
      <c r="H47" s="936"/>
    </row>
    <row r="48" spans="2:8">
      <c r="B48" s="608">
        <v>9</v>
      </c>
      <c r="C48" s="644"/>
      <c r="D48" s="607"/>
      <c r="E48" s="931"/>
      <c r="F48" s="932"/>
      <c r="G48" s="935"/>
      <c r="H48" s="936"/>
    </row>
    <row r="49" spans="2:8">
      <c r="B49" s="608">
        <v>10</v>
      </c>
      <c r="C49" s="644"/>
      <c r="D49" s="607"/>
      <c r="E49" s="931"/>
      <c r="F49" s="932"/>
      <c r="G49" s="935"/>
      <c r="H49" s="936"/>
    </row>
    <row r="50" spans="2:8">
      <c r="B50" s="608" t="s">
        <v>480</v>
      </c>
      <c r="C50" s="644"/>
      <c r="D50" s="607"/>
      <c r="E50" s="931"/>
      <c r="F50" s="932"/>
      <c r="G50" s="935"/>
      <c r="H50" s="936"/>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7" zoomScale="90" zoomScaleNormal="90" workbookViewId="0">
      <selection activeCell="G15" sqref="G15"/>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2012</v>
      </c>
    </row>
    <row r="10" spans="2:17" s="17" customFormat="1" ht="16.5" customHeight="1"/>
    <row r="11" spans="2:17" s="17" customFormat="1" ht="36.75" customHeight="1">
      <c r="B11" s="937" t="s">
        <v>751</v>
      </c>
      <c r="C11" s="937"/>
      <c r="D11" s="937"/>
      <c r="E11" s="937"/>
      <c r="F11" s="937"/>
      <c r="G11" s="937"/>
      <c r="H11" s="937"/>
      <c r="I11" s="937"/>
      <c r="J11" s="937"/>
      <c r="K11" s="937"/>
      <c r="L11" s="937"/>
      <c r="M11" s="937"/>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Sentinel Lighting</v>
      </c>
      <c r="H13" s="243" t="str">
        <f>'1.  LRAMVA Summary'!H52</f>
        <v>Street Lighting</v>
      </c>
      <c r="I13" s="243" t="str">
        <f>'1.  LRAMVA Summary'!I52</f>
        <v>USL</v>
      </c>
      <c r="J13" s="243" t="str">
        <f>'1.  LRAMVA Summary'!J52</f>
        <v>Embedded</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kWh</v>
      </c>
      <c r="J14" s="579" t="str">
        <f>'1.  LRAMVA Summary'!J53</f>
        <v>kW</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1570624</v>
      </c>
      <c r="D15" s="451">
        <v>758767</v>
      </c>
      <c r="E15" s="451">
        <v>257680</v>
      </c>
      <c r="F15" s="451">
        <v>534121</v>
      </c>
      <c r="G15" s="451"/>
      <c r="H15" s="451">
        <v>18486</v>
      </c>
      <c r="I15" s="451">
        <v>1570</v>
      </c>
      <c r="J15" s="451">
        <v>0</v>
      </c>
      <c r="K15" s="451"/>
      <c r="L15" s="451"/>
      <c r="M15" s="451"/>
      <c r="N15" s="451"/>
      <c r="O15" s="451"/>
      <c r="P15" s="452"/>
      <c r="Q15" s="452"/>
    </row>
    <row r="16" spans="2:17" s="456" customFormat="1" ht="15.75" customHeight="1">
      <c r="B16" s="461" t="s">
        <v>28</v>
      </c>
      <c r="C16" s="626">
        <f>SUM(D16:Q16)</f>
        <v>1812</v>
      </c>
      <c r="D16" s="450"/>
      <c r="E16" s="450"/>
      <c r="F16" s="450">
        <v>1715</v>
      </c>
      <c r="G16" s="450">
        <v>46</v>
      </c>
      <c r="H16" s="450">
        <v>51</v>
      </c>
      <c r="I16" s="450"/>
      <c r="J16" s="450"/>
      <c r="K16" s="452"/>
      <c r="L16" s="452"/>
      <c r="M16" s="452"/>
      <c r="N16" s="452"/>
      <c r="O16" s="452"/>
      <c r="P16" s="452"/>
      <c r="Q16" s="452"/>
    </row>
    <row r="17" spans="2:17" s="17" customFormat="1" ht="15.75" customHeight="1"/>
    <row r="18" spans="2:17" s="25" customFormat="1" ht="15.75" customHeight="1">
      <c r="B18" s="191" t="s">
        <v>451</v>
      </c>
      <c r="C18" s="192"/>
      <c r="D18" s="764">
        <f t="shared" ref="D18:E18" si="0">IF(D14="kw",HLOOKUP(D14,D14:D16,3,FALSE),HLOOKUP(D14,D14:D16,2,FALSE))</f>
        <v>758767</v>
      </c>
      <c r="E18" s="764">
        <f t="shared" si="0"/>
        <v>257680</v>
      </c>
      <c r="F18" s="764">
        <f>IF(F14="kw",HLOOKUP(F14,F14:F16,3,FALSE),HLOOKUP(F14,F14:F16,2,FALSE))</f>
        <v>1715</v>
      </c>
      <c r="G18" s="764">
        <f t="shared" ref="G18:Q18" si="1">IF(G14="kw",HLOOKUP(G14,G14:G16,3,FALSE),HLOOKUP(G14,G14:G16,2,FALSE))</f>
        <v>46</v>
      </c>
      <c r="H18" s="764">
        <f t="shared" si="1"/>
        <v>51</v>
      </c>
      <c r="I18" s="764">
        <f t="shared" si="1"/>
        <v>1570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667</v>
      </c>
      <c r="C20" s="453" t="s">
        <v>178</v>
      </c>
      <c r="D20" s="454"/>
    </row>
    <row r="21" spans="2:17" s="438" customFormat="1" ht="21" customHeight="1">
      <c r="B21" s="460" t="s">
        <v>366</v>
      </c>
      <c r="C21" s="453" t="s">
        <v>789</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937" t="s">
        <v>751</v>
      </c>
      <c r="C26" s="937"/>
      <c r="D26" s="937"/>
      <c r="E26" s="937"/>
      <c r="F26" s="937"/>
      <c r="G26" s="937"/>
      <c r="H26" s="937"/>
      <c r="I26" s="937"/>
      <c r="J26" s="937"/>
      <c r="K26" s="937"/>
      <c r="L26" s="937"/>
      <c r="M26" s="937"/>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Sentinel Lighting</v>
      </c>
      <c r="H28" s="243" t="str">
        <f>'1.  LRAMVA Summary'!H52</f>
        <v>Street Lighting</v>
      </c>
      <c r="I28" s="243" t="str">
        <f>'1.  LRAMVA Summary'!I52</f>
        <v>USL</v>
      </c>
      <c r="J28" s="243" t="str">
        <f>'1.  LRAMVA Summary'!J52</f>
        <v>Embedded</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kWh</v>
      </c>
      <c r="J29" s="579" t="str">
        <f>'1.  LRAMVA Summary'!J53</f>
        <v>kW</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667</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937" t="s">
        <v>604</v>
      </c>
      <c r="C40" s="937"/>
      <c r="D40" s="937"/>
      <c r="E40" s="937"/>
      <c r="F40" s="937"/>
      <c r="G40" s="937"/>
      <c r="H40" s="937"/>
      <c r="I40" s="937"/>
      <c r="J40" s="937"/>
      <c r="K40" s="937"/>
      <c r="L40" s="937"/>
      <c r="M40" s="937"/>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601</v>
      </c>
      <c r="D42" s="243" t="str">
        <f>'1.  LRAMVA Summary'!D52</f>
        <v>Residential</v>
      </c>
      <c r="E42" s="243" t="str">
        <f>'1.  LRAMVA Summary'!E52</f>
        <v>GS&lt;50 kW</v>
      </c>
      <c r="F42" s="243" t="str">
        <f>'1.  LRAMVA Summary'!F52</f>
        <v>GS&gt;50 kW</v>
      </c>
      <c r="G42" s="243" t="str">
        <f>'1.  LRAMVA Summary'!G52</f>
        <v>Sentinel Lighting</v>
      </c>
      <c r="H42" s="243" t="str">
        <f>'1.  LRAMVA Summary'!H52</f>
        <v>Street Lighting</v>
      </c>
      <c r="I42" s="243" t="str">
        <f>'1.  LRAMVA Summary'!I52</f>
        <v>USL</v>
      </c>
      <c r="J42" s="243" t="str">
        <f>'1.  LRAMVA Summary'!J52</f>
        <v>Embedded</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kWh</v>
      </c>
      <c r="J43" s="583" t="str">
        <f>'1.  LRAMVA Summary'!J53</f>
        <v>kW</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v>2012</v>
      </c>
      <c r="D46" s="190">
        <f t="shared" ref="D46:Q46" si="5">IF(ISBLANK($C$46),0,IF($C$46=$D$9,HLOOKUP(D43,D14:D18,5,FALSE),HLOOKUP(D43,D29:D33,5,FALSE)))</f>
        <v>758767</v>
      </c>
      <c r="E46" s="190">
        <f t="shared" si="5"/>
        <v>257680</v>
      </c>
      <c r="F46" s="190">
        <f t="shared" si="5"/>
        <v>1715</v>
      </c>
      <c r="G46" s="190">
        <f t="shared" si="5"/>
        <v>46</v>
      </c>
      <c r="H46" s="190">
        <f t="shared" si="5"/>
        <v>51</v>
      </c>
      <c r="I46" s="190">
        <f t="shared" si="5"/>
        <v>1570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v>2012</v>
      </c>
      <c r="D47" s="190">
        <f t="shared" ref="D47:Q47" si="6">IF(ISBLANK($C$47),0,IF($C$47=$D$9,HLOOKUP(D43,D14:D18,5,FALSE),HLOOKUP(D43,D29:D33,5,FALSE)))</f>
        <v>758767</v>
      </c>
      <c r="E47" s="190">
        <f t="shared" si="6"/>
        <v>257680</v>
      </c>
      <c r="F47" s="190">
        <f t="shared" si="6"/>
        <v>1715</v>
      </c>
      <c r="G47" s="190">
        <f t="shared" si="6"/>
        <v>46</v>
      </c>
      <c r="H47" s="190">
        <f t="shared" si="6"/>
        <v>51</v>
      </c>
      <c r="I47" s="190">
        <f t="shared" si="6"/>
        <v>1570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2012</v>
      </c>
      <c r="D48" s="190">
        <f t="shared" ref="D48:Q48" si="7">IF(ISBLANK($C$48),0,IF($C$48=$D$9,HLOOKUP(D43,D14:D18,5,FALSE),HLOOKUP(D43,D29:D33,5,FALSE)))</f>
        <v>758767</v>
      </c>
      <c r="E48" s="190">
        <f t="shared" si="7"/>
        <v>257680</v>
      </c>
      <c r="F48" s="190">
        <f t="shared" si="7"/>
        <v>1715</v>
      </c>
      <c r="G48" s="190">
        <f t="shared" si="7"/>
        <v>46</v>
      </c>
      <c r="H48" s="190">
        <f t="shared" si="7"/>
        <v>51</v>
      </c>
      <c r="I48" s="190">
        <f t="shared" si="7"/>
        <v>1570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2012</v>
      </c>
      <c r="D49" s="190">
        <f t="shared" ref="D49:Q49" si="8">IF(ISBLANK($C$49),0,IF($C$49=$D$9,HLOOKUP(D43,D14:D18,5,FALSE),HLOOKUP(D43,D29:D33,5,FALSE)))</f>
        <v>758767</v>
      </c>
      <c r="E49" s="190">
        <f t="shared" si="8"/>
        <v>257680</v>
      </c>
      <c r="F49" s="190">
        <f t="shared" si="8"/>
        <v>1715</v>
      </c>
      <c r="G49" s="190">
        <f t="shared" si="8"/>
        <v>46</v>
      </c>
      <c r="H49" s="190">
        <f t="shared" si="8"/>
        <v>51</v>
      </c>
      <c r="I49" s="190">
        <f t="shared" si="8"/>
        <v>1570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2012</v>
      </c>
      <c r="D50" s="190">
        <f t="shared" ref="D50:I50" si="9">IF(ISBLANK($C$50),0,IF($C$50=$D$9,HLOOKUP(D43,D14:D18,5,FALSE),HLOOKUP(D43,D29:D33,5,FALSE)))</f>
        <v>758767</v>
      </c>
      <c r="E50" s="190">
        <f t="shared" si="9"/>
        <v>257680</v>
      </c>
      <c r="F50" s="190">
        <f t="shared" si="9"/>
        <v>1715</v>
      </c>
      <c r="G50" s="190">
        <f t="shared" si="9"/>
        <v>46</v>
      </c>
      <c r="H50" s="190">
        <f t="shared" si="9"/>
        <v>51</v>
      </c>
      <c r="I50" s="190">
        <f t="shared" si="9"/>
        <v>1570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2012</v>
      </c>
      <c r="D51" s="190">
        <f t="shared" ref="D51:Q51" si="11">IF(ISBLANK($C$51),0,IF($C$51=$D$9,HLOOKUP(D43,D14:D18,5,FALSE),HLOOKUP(D43,D29:D33,5,FALSE)))</f>
        <v>758767</v>
      </c>
      <c r="E51" s="190">
        <f t="shared" si="11"/>
        <v>257680</v>
      </c>
      <c r="F51" s="190">
        <f t="shared" si="11"/>
        <v>1715</v>
      </c>
      <c r="G51" s="190">
        <f t="shared" si="11"/>
        <v>46</v>
      </c>
      <c r="H51" s="190">
        <f t="shared" si="11"/>
        <v>51</v>
      </c>
      <c r="I51" s="190">
        <f t="shared" si="11"/>
        <v>1570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v>2012</v>
      </c>
      <c r="D52" s="190">
        <f t="shared" ref="D52:Q52" si="12">IF(ISBLANK($C$52),0,IF($C$52=$D$9,HLOOKUP(D43,D14:D18,5,FALSE),HLOOKUP(D43,D29:D33,5,FALSE)))</f>
        <v>758767</v>
      </c>
      <c r="E52" s="190">
        <f t="shared" si="12"/>
        <v>257680</v>
      </c>
      <c r="F52" s="190">
        <f t="shared" si="12"/>
        <v>1715</v>
      </c>
      <c r="G52" s="190">
        <f t="shared" si="12"/>
        <v>46</v>
      </c>
      <c r="H52" s="190">
        <f t="shared" si="12"/>
        <v>51</v>
      </c>
      <c r="I52" s="190">
        <f t="shared" si="12"/>
        <v>1570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34">
        <v>2012</v>
      </c>
      <c r="D53" s="190">
        <f t="shared" ref="D53:Q53" si="13">IF(ISBLANK($C$53),0,IF($C$53=$D$9,HLOOKUP(D43,D14:D18,5,FALSE),HLOOKUP(D43,D29:D33,5,FALSE)))</f>
        <v>758767</v>
      </c>
      <c r="E53" s="190">
        <f t="shared" si="13"/>
        <v>257680</v>
      </c>
      <c r="F53" s="190">
        <f t="shared" si="13"/>
        <v>1715</v>
      </c>
      <c r="G53" s="190">
        <f t="shared" si="13"/>
        <v>46</v>
      </c>
      <c r="H53" s="190">
        <f t="shared" si="13"/>
        <v>51</v>
      </c>
      <c r="I53" s="190">
        <f t="shared" si="13"/>
        <v>1570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15.75">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33" activePane="bottomLeft" state="frozen"/>
      <selection pane="bottomLeft" activeCell="P48" sqref="P48"/>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938" t="s">
        <v>171</v>
      </c>
      <c r="C4" s="85" t="s">
        <v>175</v>
      </c>
      <c r="D4" s="85"/>
      <c r="E4" s="49"/>
    </row>
    <row r="5" spans="1:26" s="18" customFormat="1" ht="26.25" hidden="1" customHeight="1" outlineLevel="1" thickBot="1">
      <c r="A5" s="4"/>
      <c r="B5" s="938"/>
      <c r="C5" s="86" t="s">
        <v>172</v>
      </c>
      <c r="D5" s="86"/>
      <c r="E5" s="49"/>
    </row>
    <row r="6" spans="1:26" ht="26.25" hidden="1" customHeight="1" outlineLevel="1" thickBot="1">
      <c r="B6" s="938"/>
      <c r="C6" s="944" t="s">
        <v>551</v>
      </c>
      <c r="D6" s="945"/>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946" t="s">
        <v>612</v>
      </c>
      <c r="C12" s="946"/>
      <c r="D12" s="946"/>
      <c r="E12" s="946"/>
      <c r="F12" s="946"/>
      <c r="G12" s="946"/>
      <c r="H12" s="946"/>
      <c r="I12" s="946"/>
      <c r="J12" s="946"/>
      <c r="K12" s="946"/>
      <c r="L12" s="946"/>
      <c r="M12" s="946"/>
      <c r="N12" s="946"/>
      <c r="O12" s="946"/>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790</v>
      </c>
      <c r="E14" s="472" t="s">
        <v>791</v>
      </c>
      <c r="F14" s="472" t="s">
        <v>791</v>
      </c>
      <c r="G14" s="472" t="s">
        <v>792</v>
      </c>
      <c r="H14" s="472" t="s">
        <v>793</v>
      </c>
      <c r="I14" s="472" t="s">
        <v>794</v>
      </c>
      <c r="J14" s="472" t="s">
        <v>795</v>
      </c>
      <c r="K14" s="472" t="s">
        <v>785</v>
      </c>
      <c r="L14" s="472" t="s">
        <v>796</v>
      </c>
      <c r="M14" s="472" t="s">
        <v>797</v>
      </c>
      <c r="N14" s="472" t="s">
        <v>798</v>
      </c>
      <c r="O14" s="472" t="s">
        <v>799</v>
      </c>
      <c r="P14" s="7"/>
    </row>
    <row r="15" spans="1:26" s="7" customFormat="1" ht="18.75" customHeight="1">
      <c r="B15" s="473" t="s">
        <v>188</v>
      </c>
      <c r="C15" s="939"/>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940"/>
      <c r="D16" s="477">
        <v>0</v>
      </c>
      <c r="E16" s="477">
        <v>4</v>
      </c>
      <c r="F16" s="477">
        <v>4</v>
      </c>
      <c r="G16" s="477">
        <v>4</v>
      </c>
      <c r="H16" s="477">
        <v>4</v>
      </c>
      <c r="I16" s="477">
        <v>4</v>
      </c>
      <c r="J16" s="477">
        <v>4</v>
      </c>
      <c r="K16" s="477">
        <v>10</v>
      </c>
      <c r="L16" s="477">
        <v>4</v>
      </c>
      <c r="M16" s="477">
        <v>4</v>
      </c>
      <c r="N16" s="477">
        <v>4</v>
      </c>
      <c r="O16" s="478">
        <v>4</v>
      </c>
    </row>
    <row r="17" spans="1:15" s="111" customFormat="1" ht="17.25" customHeight="1">
      <c r="B17" s="479" t="s">
        <v>560</v>
      </c>
      <c r="C17" s="941"/>
      <c r="D17" s="112">
        <f>12-D16</f>
        <v>12</v>
      </c>
      <c r="E17" s="112">
        <f>12-E16</f>
        <v>8</v>
      </c>
      <c r="F17" s="112">
        <f t="shared" ref="F17:K17" si="0">12-F16</f>
        <v>8</v>
      </c>
      <c r="G17" s="112">
        <f t="shared" si="0"/>
        <v>8</v>
      </c>
      <c r="H17" s="112">
        <f t="shared" si="0"/>
        <v>8</v>
      </c>
      <c r="I17" s="112">
        <f t="shared" si="0"/>
        <v>8</v>
      </c>
      <c r="J17" s="112">
        <f t="shared" si="0"/>
        <v>8</v>
      </c>
      <c r="K17" s="112">
        <f t="shared" si="0"/>
        <v>2</v>
      </c>
      <c r="L17" s="112">
        <f t="shared" ref="L17:O17" si="1">12-L16</f>
        <v>8</v>
      </c>
      <c r="M17" s="112">
        <f t="shared" si="1"/>
        <v>8</v>
      </c>
      <c r="N17" s="112">
        <f t="shared" si="1"/>
        <v>8</v>
      </c>
      <c r="O17" s="113">
        <f t="shared" si="1"/>
        <v>8</v>
      </c>
    </row>
    <row r="18" spans="1:15" s="7" customFormat="1" ht="17.25" customHeight="1">
      <c r="B18" s="480" t="str">
        <f>'1.  LRAMVA Summary'!B29</f>
        <v>Residential</v>
      </c>
      <c r="C18" s="942" t="str">
        <f>'2. LRAMVA Threshold'!D43</f>
        <v>kWh</v>
      </c>
      <c r="D18" s="46">
        <v>7.9000000000000008E-3</v>
      </c>
      <c r="E18" s="46">
        <v>7.9000000000000008E-3</v>
      </c>
      <c r="F18" s="46">
        <v>7.9000000000000008E-3</v>
      </c>
      <c r="G18" s="46">
        <v>8.9999999999999993E-3</v>
      </c>
      <c r="H18" s="46">
        <v>8.0000000000000002E-3</v>
      </c>
      <c r="I18" s="46">
        <v>8.0999999999999996E-3</v>
      </c>
      <c r="J18" s="46">
        <v>6.1999999999999998E-3</v>
      </c>
      <c r="K18" s="46">
        <v>4.1999999999999997E-3</v>
      </c>
      <c r="L18" s="46">
        <v>2.0999999999999999E-3</v>
      </c>
      <c r="M18" s="46"/>
      <c r="N18" s="46"/>
      <c r="O18" s="69"/>
    </row>
    <row r="19" spans="1:15" s="7" customFormat="1" ht="15" customHeight="1" outlineLevel="1">
      <c r="B19" s="536" t="s">
        <v>511</v>
      </c>
      <c r="C19" s="940"/>
      <c r="D19" s="46"/>
      <c r="E19" s="46"/>
      <c r="F19" s="46"/>
      <c r="G19" s="46"/>
      <c r="H19" s="46"/>
      <c r="I19" s="46"/>
      <c r="J19" s="46"/>
      <c r="K19" s="46"/>
      <c r="L19" s="46"/>
      <c r="M19" s="46"/>
      <c r="N19" s="46"/>
      <c r="O19" s="69"/>
    </row>
    <row r="20" spans="1:15" s="7" customFormat="1" ht="15" customHeight="1" outlineLevel="1">
      <c r="B20" s="536" t="s">
        <v>512</v>
      </c>
      <c r="C20" s="940"/>
      <c r="D20" s="46"/>
      <c r="E20" s="46"/>
      <c r="F20" s="46"/>
      <c r="G20" s="46"/>
      <c r="H20" s="46"/>
      <c r="I20" s="46"/>
      <c r="J20" s="46"/>
      <c r="K20" s="46"/>
      <c r="L20" s="46"/>
      <c r="M20" s="46"/>
      <c r="N20" s="46"/>
      <c r="O20" s="69"/>
    </row>
    <row r="21" spans="1:15" s="7" customFormat="1" ht="15" customHeight="1" outlineLevel="1">
      <c r="B21" s="536" t="s">
        <v>490</v>
      </c>
      <c r="C21" s="940"/>
      <c r="D21" s="46"/>
      <c r="E21" s="46"/>
      <c r="F21" s="46"/>
      <c r="G21" s="46"/>
      <c r="H21" s="46"/>
      <c r="I21" s="46"/>
      <c r="J21" s="46"/>
      <c r="K21" s="46"/>
      <c r="L21" s="46"/>
      <c r="M21" s="46"/>
      <c r="N21" s="46"/>
      <c r="O21" s="69"/>
    </row>
    <row r="22" spans="1:15" s="7" customFormat="1" ht="14.25" customHeight="1">
      <c r="B22" s="536" t="s">
        <v>513</v>
      </c>
      <c r="C22" s="943"/>
      <c r="D22" s="65">
        <f>SUM(D18:D21)</f>
        <v>7.9000000000000008E-3</v>
      </c>
      <c r="E22" s="65">
        <f>SUM(E18:E21)</f>
        <v>7.9000000000000008E-3</v>
      </c>
      <c r="F22" s="65">
        <f>SUM(F18:F21)</f>
        <v>7.9000000000000008E-3</v>
      </c>
      <c r="G22" s="65">
        <f t="shared" ref="G22:N22" si="2">SUM(G18:G21)</f>
        <v>8.9999999999999993E-3</v>
      </c>
      <c r="H22" s="65">
        <f t="shared" si="2"/>
        <v>8.0000000000000002E-3</v>
      </c>
      <c r="I22" s="65">
        <f t="shared" si="2"/>
        <v>8.0999999999999996E-3</v>
      </c>
      <c r="J22" s="65">
        <f t="shared" si="2"/>
        <v>6.1999999999999998E-3</v>
      </c>
      <c r="K22" s="65">
        <f t="shared" si="2"/>
        <v>4.1999999999999997E-3</v>
      </c>
      <c r="L22" s="65">
        <f t="shared" si="2"/>
        <v>2.0999999999999999E-3</v>
      </c>
      <c r="M22" s="65">
        <f t="shared" si="2"/>
        <v>0</v>
      </c>
      <c r="N22" s="65">
        <f t="shared" si="2"/>
        <v>0</v>
      </c>
      <c r="O22" s="76">
        <f t="shared" ref="O22" si="3">SUM(O18:O21)</f>
        <v>0</v>
      </c>
    </row>
    <row r="23" spans="1:15" s="63" customFormat="1">
      <c r="A23" s="62"/>
      <c r="B23" s="492" t="s">
        <v>514</v>
      </c>
      <c r="C23" s="482"/>
      <c r="D23" s="483"/>
      <c r="E23" s="484">
        <f>ROUND(SUM(D22*E16+E22*E17)/12,4)</f>
        <v>7.9000000000000008E-3</v>
      </c>
      <c r="F23" s="484">
        <f>ROUND(SUM(E22*F16+F22*F17)/12,4)</f>
        <v>7.9000000000000008E-3</v>
      </c>
      <c r="G23" s="484">
        <f>ROUND(SUM(F22*G16+G22*G17)/12,4)</f>
        <v>8.6E-3</v>
      </c>
      <c r="H23" s="484">
        <f>ROUND(SUM(G22*H16+H22*H17)/12,4)</f>
        <v>8.3000000000000001E-3</v>
      </c>
      <c r="I23" s="484">
        <f>ROUND(SUM(H22*I16+I22*I17)/12,4)</f>
        <v>8.0999999999999996E-3</v>
      </c>
      <c r="J23" s="484">
        <f t="shared" ref="J23:N23" si="4">ROUND(SUM(I22*J16+J22*J17)/12,4)</f>
        <v>6.7999999999999996E-3</v>
      </c>
      <c r="K23" s="484">
        <f t="shared" si="4"/>
        <v>5.8999999999999999E-3</v>
      </c>
      <c r="L23" s="484">
        <f t="shared" si="4"/>
        <v>2.8E-3</v>
      </c>
      <c r="M23" s="484">
        <f t="shared" si="4"/>
        <v>6.9999999999999999E-4</v>
      </c>
      <c r="N23" s="484">
        <f t="shared" si="4"/>
        <v>0</v>
      </c>
      <c r="O23" s="765">
        <f>ROUND(SUM(N22*O16+O22*O17)/12,4)</f>
        <v>0</v>
      </c>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942" t="str">
        <f>'2. LRAMVA Threshold'!E43</f>
        <v>kWh</v>
      </c>
      <c r="D25" s="46">
        <v>1.6999999999999999E-3</v>
      </c>
      <c r="E25" s="46">
        <v>1.6999999999999999E-3</v>
      </c>
      <c r="F25" s="46">
        <v>1.6999999999999999E-3</v>
      </c>
      <c r="G25" s="46">
        <v>7.6E-3</v>
      </c>
      <c r="H25" s="46">
        <v>4.7999999999999996E-3</v>
      </c>
      <c r="I25" s="46">
        <v>4.8999999999999998E-3</v>
      </c>
      <c r="J25" s="46">
        <v>5.0000000000000001E-3</v>
      </c>
      <c r="K25" s="46">
        <v>5.1000000000000004E-3</v>
      </c>
      <c r="L25" s="46">
        <v>5.1000000000000004E-3</v>
      </c>
      <c r="M25" s="46">
        <v>5.1000000000000004E-3</v>
      </c>
      <c r="N25" s="46">
        <v>5.1000000000000004E-3</v>
      </c>
      <c r="O25" s="69">
        <v>5.1999999999999998E-3</v>
      </c>
    </row>
    <row r="26" spans="1:15" s="18" customFormat="1" outlineLevel="1">
      <c r="A26" s="4"/>
      <c r="B26" s="536" t="s">
        <v>511</v>
      </c>
      <c r="C26" s="940"/>
      <c r="D26" s="46"/>
      <c r="E26" s="46"/>
      <c r="F26" s="46"/>
      <c r="G26" s="46"/>
      <c r="H26" s="46"/>
      <c r="I26" s="46"/>
      <c r="J26" s="46"/>
      <c r="K26" s="46"/>
      <c r="L26" s="46"/>
      <c r="M26" s="46"/>
      <c r="N26" s="46"/>
      <c r="O26" s="69"/>
    </row>
    <row r="27" spans="1:15" s="18" customFormat="1" outlineLevel="1">
      <c r="A27" s="4"/>
      <c r="B27" s="536" t="s">
        <v>512</v>
      </c>
      <c r="C27" s="940"/>
      <c r="D27" s="46"/>
      <c r="E27" s="46"/>
      <c r="F27" s="46"/>
      <c r="G27" s="46"/>
      <c r="H27" s="46"/>
      <c r="I27" s="46"/>
      <c r="J27" s="46"/>
      <c r="K27" s="46"/>
      <c r="L27" s="46"/>
      <c r="M27" s="46"/>
      <c r="N27" s="46"/>
      <c r="O27" s="69"/>
    </row>
    <row r="28" spans="1:15" s="18" customFormat="1" outlineLevel="1">
      <c r="A28" s="4"/>
      <c r="B28" s="536" t="s">
        <v>490</v>
      </c>
      <c r="C28" s="940"/>
      <c r="D28" s="46"/>
      <c r="E28" s="46"/>
      <c r="F28" s="46"/>
      <c r="G28" s="46"/>
      <c r="H28" s="46"/>
      <c r="I28" s="46"/>
      <c r="J28" s="46"/>
      <c r="K28" s="46"/>
      <c r="L28" s="46"/>
      <c r="M28" s="46"/>
      <c r="N28" s="46"/>
      <c r="O28" s="69"/>
    </row>
    <row r="29" spans="1:15" s="18" customFormat="1">
      <c r="A29" s="4"/>
      <c r="B29" s="536" t="s">
        <v>513</v>
      </c>
      <c r="C29" s="943"/>
      <c r="D29" s="65">
        <f>SUM(D25:D28)</f>
        <v>1.6999999999999999E-3</v>
      </c>
      <c r="E29" s="65">
        <f t="shared" ref="E29:N29" si="5">SUM(E25:E28)</f>
        <v>1.6999999999999999E-3</v>
      </c>
      <c r="F29" s="65">
        <f t="shared" si="5"/>
        <v>1.6999999999999999E-3</v>
      </c>
      <c r="G29" s="65">
        <f t="shared" si="5"/>
        <v>7.6E-3</v>
      </c>
      <c r="H29" s="65">
        <f t="shared" si="5"/>
        <v>4.7999999999999996E-3</v>
      </c>
      <c r="I29" s="65">
        <f t="shared" si="5"/>
        <v>4.8999999999999998E-3</v>
      </c>
      <c r="J29" s="65">
        <f t="shared" si="5"/>
        <v>5.0000000000000001E-3</v>
      </c>
      <c r="K29" s="65">
        <f t="shared" si="5"/>
        <v>5.1000000000000004E-3</v>
      </c>
      <c r="L29" s="65">
        <f t="shared" si="5"/>
        <v>5.1000000000000004E-3</v>
      </c>
      <c r="M29" s="65">
        <f t="shared" si="5"/>
        <v>5.1000000000000004E-3</v>
      </c>
      <c r="N29" s="65">
        <f t="shared" si="5"/>
        <v>5.1000000000000004E-3</v>
      </c>
      <c r="O29" s="76">
        <f t="shared" ref="O29" si="6">SUM(O25:O28)</f>
        <v>5.1999999999999998E-3</v>
      </c>
    </row>
    <row r="30" spans="1:15" s="18" customFormat="1">
      <c r="A30" s="4"/>
      <c r="B30" s="492" t="s">
        <v>514</v>
      </c>
      <c r="C30" s="488"/>
      <c r="D30" s="71"/>
      <c r="E30" s="484">
        <f>ROUND(SUM(D29*E16+E29*E17)/12,4)</f>
        <v>1.6999999999999999E-3</v>
      </c>
      <c r="F30" s="484">
        <f t="shared" ref="F30:O30" si="7">ROUND(SUM(E29*F16+F29*F17)/12,4)</f>
        <v>1.6999999999999999E-3</v>
      </c>
      <c r="G30" s="484">
        <f t="shared" si="7"/>
        <v>5.5999999999999999E-3</v>
      </c>
      <c r="H30" s="484">
        <f t="shared" si="7"/>
        <v>5.7000000000000002E-3</v>
      </c>
      <c r="I30" s="484">
        <f t="shared" si="7"/>
        <v>4.8999999999999998E-3</v>
      </c>
      <c r="J30" s="484">
        <f>ROUND(SUM(I29*J16+J29*J17)/12,4)</f>
        <v>5.0000000000000001E-3</v>
      </c>
      <c r="K30" s="484">
        <f t="shared" si="7"/>
        <v>5.0000000000000001E-3</v>
      </c>
      <c r="L30" s="484">
        <f t="shared" si="7"/>
        <v>5.1000000000000004E-3</v>
      </c>
      <c r="M30" s="484">
        <f t="shared" si="7"/>
        <v>5.1000000000000004E-3</v>
      </c>
      <c r="N30" s="484">
        <f t="shared" si="7"/>
        <v>5.1000000000000004E-3</v>
      </c>
      <c r="O30" s="765">
        <f t="shared" si="7"/>
        <v>5.1999999999999998E-3</v>
      </c>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 kW</v>
      </c>
      <c r="C32" s="942" t="str">
        <f>'2. LRAMVA Threshold'!F43</f>
        <v>kW</v>
      </c>
      <c r="D32" s="46">
        <v>2.8410000000000002</v>
      </c>
      <c r="E32" s="46">
        <v>2.8308</v>
      </c>
      <c r="F32" s="46">
        <v>2.8308</v>
      </c>
      <c r="G32" s="46">
        <v>1.8514999999999999</v>
      </c>
      <c r="H32" s="46">
        <v>1.5257000000000001</v>
      </c>
      <c r="I32" s="46">
        <v>1.5501</v>
      </c>
      <c r="J32" s="46">
        <v>1.5827</v>
      </c>
      <c r="K32" s="46">
        <v>1.6032999999999999</v>
      </c>
      <c r="L32" s="46">
        <v>1.6129</v>
      </c>
      <c r="M32" s="46">
        <v>1.6274</v>
      </c>
      <c r="N32" s="46">
        <v>1.6274</v>
      </c>
      <c r="O32" s="69">
        <v>1.6534</v>
      </c>
    </row>
    <row r="33" spans="1:15" s="18" customFormat="1" outlineLevel="1">
      <c r="A33" s="4"/>
      <c r="B33" s="536" t="s">
        <v>511</v>
      </c>
      <c r="C33" s="940"/>
      <c r="D33" s="46"/>
      <c r="E33" s="46"/>
      <c r="F33" s="46"/>
      <c r="G33" s="46"/>
      <c r="H33" s="46"/>
      <c r="I33" s="46"/>
      <c r="J33" s="46"/>
      <c r="K33" s="46"/>
      <c r="L33" s="46"/>
      <c r="M33" s="46"/>
      <c r="N33" s="46"/>
      <c r="O33" s="69"/>
    </row>
    <row r="34" spans="1:15" s="18" customFormat="1" outlineLevel="1">
      <c r="A34" s="4"/>
      <c r="B34" s="536" t="s">
        <v>512</v>
      </c>
      <c r="C34" s="940"/>
      <c r="D34" s="46"/>
      <c r="E34" s="46"/>
      <c r="F34" s="46"/>
      <c r="G34" s="46"/>
      <c r="H34" s="46"/>
      <c r="I34" s="46"/>
      <c r="J34" s="46"/>
      <c r="K34" s="46"/>
      <c r="L34" s="46"/>
      <c r="M34" s="46"/>
      <c r="N34" s="46"/>
      <c r="O34" s="69"/>
    </row>
    <row r="35" spans="1:15" s="18" customFormat="1" outlineLevel="1">
      <c r="A35" s="4"/>
      <c r="B35" s="536" t="s">
        <v>490</v>
      </c>
      <c r="C35" s="940"/>
      <c r="D35" s="46"/>
      <c r="E35" s="46"/>
      <c r="F35" s="46"/>
      <c r="G35" s="46"/>
      <c r="H35" s="46"/>
      <c r="I35" s="46"/>
      <c r="J35" s="46"/>
      <c r="K35" s="46"/>
      <c r="L35" s="46"/>
      <c r="M35" s="46"/>
      <c r="N35" s="46"/>
      <c r="O35" s="69"/>
    </row>
    <row r="36" spans="1:15" s="18" customFormat="1">
      <c r="A36" s="4"/>
      <c r="B36" s="536" t="s">
        <v>513</v>
      </c>
      <c r="C36" s="943"/>
      <c r="D36" s="65">
        <f>SUM(D32:D35)</f>
        <v>2.8410000000000002</v>
      </c>
      <c r="E36" s="65">
        <f>SUM(E32:E35)</f>
        <v>2.8308</v>
      </c>
      <c r="F36" s="65">
        <f t="shared" ref="F36:M36" si="8">SUM(F32:F35)</f>
        <v>2.8308</v>
      </c>
      <c r="G36" s="65">
        <f t="shared" si="8"/>
        <v>1.8514999999999999</v>
      </c>
      <c r="H36" s="65">
        <f t="shared" si="8"/>
        <v>1.5257000000000001</v>
      </c>
      <c r="I36" s="65">
        <f t="shared" si="8"/>
        <v>1.5501</v>
      </c>
      <c r="J36" s="65">
        <f t="shared" si="8"/>
        <v>1.5827</v>
      </c>
      <c r="K36" s="65">
        <f t="shared" si="8"/>
        <v>1.6032999999999999</v>
      </c>
      <c r="L36" s="65">
        <f t="shared" si="8"/>
        <v>1.6129</v>
      </c>
      <c r="M36" s="65">
        <f t="shared" si="8"/>
        <v>1.6274</v>
      </c>
      <c r="N36" s="65">
        <f>SUM(N32:N35)</f>
        <v>1.6274</v>
      </c>
      <c r="O36" s="76">
        <f>SUM(O32:O35)</f>
        <v>1.6534</v>
      </c>
    </row>
    <row r="37" spans="1:15" s="18" customFormat="1">
      <c r="A37" s="4"/>
      <c r="B37" s="492" t="s">
        <v>514</v>
      </c>
      <c r="C37" s="488"/>
      <c r="D37" s="71"/>
      <c r="E37" s="484">
        <f t="shared" ref="E37:O37" si="9">ROUND(SUM(D36*E16+E36*E17)/12,4)</f>
        <v>2.8342000000000001</v>
      </c>
      <c r="F37" s="484">
        <f t="shared" si="9"/>
        <v>2.8308</v>
      </c>
      <c r="G37" s="484">
        <f t="shared" si="9"/>
        <v>2.1779000000000002</v>
      </c>
      <c r="H37" s="484">
        <f t="shared" si="9"/>
        <v>1.6343000000000001</v>
      </c>
      <c r="I37" s="484">
        <f t="shared" si="9"/>
        <v>1.542</v>
      </c>
      <c r="J37" s="484">
        <f t="shared" si="9"/>
        <v>1.5718000000000001</v>
      </c>
      <c r="K37" s="484">
        <f t="shared" si="9"/>
        <v>1.5861000000000001</v>
      </c>
      <c r="L37" s="484">
        <f t="shared" si="9"/>
        <v>1.6096999999999999</v>
      </c>
      <c r="M37" s="484">
        <f t="shared" si="9"/>
        <v>1.6226</v>
      </c>
      <c r="N37" s="484">
        <f t="shared" si="9"/>
        <v>1.6274</v>
      </c>
      <c r="O37" s="765">
        <f t="shared" si="9"/>
        <v>1.6447000000000001</v>
      </c>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Sentinel Lighting</v>
      </c>
      <c r="C39" s="942" t="str">
        <f>'2. LRAMVA Threshold'!G43</f>
        <v>kW</v>
      </c>
      <c r="D39" s="46">
        <v>0.75349999999999995</v>
      </c>
      <c r="E39" s="46">
        <v>0.75080000000000002</v>
      </c>
      <c r="F39" s="46">
        <v>0.75080000000000002</v>
      </c>
      <c r="G39" s="46">
        <v>7.1055000000000001</v>
      </c>
      <c r="H39" s="46">
        <v>5.6779000000000002</v>
      </c>
      <c r="I39" s="46">
        <v>5.7686999999999999</v>
      </c>
      <c r="J39" s="46">
        <v>5.8898000000000001</v>
      </c>
      <c r="K39" s="46">
        <v>5.9664000000000001</v>
      </c>
      <c r="L39" s="46">
        <v>6.0022000000000002</v>
      </c>
      <c r="M39" s="46">
        <v>6.0561999999999996</v>
      </c>
      <c r="N39" s="46">
        <v>6.0561999999999996</v>
      </c>
      <c r="O39" s="69">
        <v>6.1531000000000002</v>
      </c>
    </row>
    <row r="40" spans="1:15" s="18" customFormat="1" outlineLevel="1">
      <c r="A40" s="4"/>
      <c r="B40" s="536" t="s">
        <v>511</v>
      </c>
      <c r="C40" s="940"/>
      <c r="D40" s="46"/>
      <c r="E40" s="46"/>
      <c r="F40" s="46"/>
      <c r="G40" s="46"/>
      <c r="H40" s="46"/>
      <c r="I40" s="46"/>
      <c r="J40" s="46"/>
      <c r="K40" s="46"/>
      <c r="L40" s="46"/>
      <c r="M40" s="46"/>
      <c r="N40" s="46"/>
      <c r="O40" s="69"/>
    </row>
    <row r="41" spans="1:15" s="18" customFormat="1" outlineLevel="1">
      <c r="A41" s="4"/>
      <c r="B41" s="536" t="s">
        <v>512</v>
      </c>
      <c r="C41" s="940"/>
      <c r="D41" s="46"/>
      <c r="E41" s="46"/>
      <c r="F41" s="46"/>
      <c r="G41" s="46"/>
      <c r="H41" s="46"/>
      <c r="I41" s="46"/>
      <c r="J41" s="46"/>
      <c r="K41" s="46"/>
      <c r="L41" s="46"/>
      <c r="M41" s="46"/>
      <c r="N41" s="46"/>
      <c r="O41" s="69"/>
    </row>
    <row r="42" spans="1:15" s="18" customFormat="1" outlineLevel="1">
      <c r="A42" s="4"/>
      <c r="B42" s="536" t="s">
        <v>490</v>
      </c>
      <c r="C42" s="940"/>
      <c r="D42" s="46"/>
      <c r="E42" s="46"/>
      <c r="F42" s="46"/>
      <c r="G42" s="46"/>
      <c r="H42" s="46"/>
      <c r="I42" s="46"/>
      <c r="J42" s="46"/>
      <c r="K42" s="46"/>
      <c r="L42" s="46"/>
      <c r="M42" s="46"/>
      <c r="N42" s="46"/>
      <c r="O42" s="69"/>
    </row>
    <row r="43" spans="1:15" s="18" customFormat="1">
      <c r="A43" s="4"/>
      <c r="B43" s="536" t="s">
        <v>513</v>
      </c>
      <c r="C43" s="943"/>
      <c r="D43" s="65">
        <f>SUM(D39:D42)</f>
        <v>0.75349999999999995</v>
      </c>
      <c r="E43" s="65">
        <f t="shared" ref="E43:N43" si="10">SUM(E39:E42)</f>
        <v>0.75080000000000002</v>
      </c>
      <c r="F43" s="65">
        <f t="shared" si="10"/>
        <v>0.75080000000000002</v>
      </c>
      <c r="G43" s="65">
        <f t="shared" si="10"/>
        <v>7.1055000000000001</v>
      </c>
      <c r="H43" s="65">
        <f t="shared" si="10"/>
        <v>5.6779000000000002</v>
      </c>
      <c r="I43" s="65">
        <f t="shared" si="10"/>
        <v>5.7686999999999999</v>
      </c>
      <c r="J43" s="65">
        <f t="shared" si="10"/>
        <v>5.8898000000000001</v>
      </c>
      <c r="K43" s="65">
        <f t="shared" si="10"/>
        <v>5.9664000000000001</v>
      </c>
      <c r="L43" s="65">
        <f t="shared" si="10"/>
        <v>6.0022000000000002</v>
      </c>
      <c r="M43" s="65">
        <f t="shared" si="10"/>
        <v>6.0561999999999996</v>
      </c>
      <c r="N43" s="65">
        <f t="shared" si="10"/>
        <v>6.0561999999999996</v>
      </c>
      <c r="O43" s="76">
        <f t="shared" ref="O43" si="11">SUM(O39:O42)</f>
        <v>6.1531000000000002</v>
      </c>
    </row>
    <row r="44" spans="1:15" s="14" customFormat="1">
      <c r="A44" s="72"/>
      <c r="B44" s="492" t="s">
        <v>514</v>
      </c>
      <c r="C44" s="488"/>
      <c r="D44" s="71"/>
      <c r="E44" s="484">
        <f t="shared" ref="E44:O44" si="12">ROUND(SUM(D43*E16+E43*E17)/12,4)</f>
        <v>0.75170000000000003</v>
      </c>
      <c r="F44" s="484">
        <f t="shared" si="12"/>
        <v>0.75080000000000002</v>
      </c>
      <c r="G44" s="484">
        <f t="shared" si="12"/>
        <v>4.9873000000000003</v>
      </c>
      <c r="H44" s="484">
        <f t="shared" si="12"/>
        <v>6.1538000000000004</v>
      </c>
      <c r="I44" s="484">
        <f t="shared" si="12"/>
        <v>5.7384000000000004</v>
      </c>
      <c r="J44" s="484">
        <f t="shared" si="12"/>
        <v>5.8494000000000002</v>
      </c>
      <c r="K44" s="484">
        <f t="shared" si="12"/>
        <v>5.9025999999999996</v>
      </c>
      <c r="L44" s="484">
        <f t="shared" si="12"/>
        <v>5.9903000000000004</v>
      </c>
      <c r="M44" s="484">
        <f t="shared" si="12"/>
        <v>6.0381999999999998</v>
      </c>
      <c r="N44" s="484">
        <f t="shared" si="12"/>
        <v>6.0561999999999996</v>
      </c>
      <c r="O44" s="765">
        <f t="shared" si="12"/>
        <v>6.1208</v>
      </c>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Street Lighting</v>
      </c>
      <c r="C46" s="942" t="str">
        <f>'2. LRAMVA Threshold'!H43</f>
        <v>kW</v>
      </c>
      <c r="D46" s="46">
        <v>9.7699999999999995E-2</v>
      </c>
      <c r="E46" s="46">
        <v>9.74E-2</v>
      </c>
      <c r="F46" s="46">
        <v>9.74E-2</v>
      </c>
      <c r="G46" s="46">
        <v>14.6485</v>
      </c>
      <c r="H46" s="46">
        <v>11.026400000000001</v>
      </c>
      <c r="I46" s="46">
        <v>11.2028</v>
      </c>
      <c r="J46" s="46">
        <v>11.4381</v>
      </c>
      <c r="K46" s="46">
        <v>11.5868</v>
      </c>
      <c r="L46" s="46">
        <v>11.6563</v>
      </c>
      <c r="M46" s="46">
        <v>11.761200000000001</v>
      </c>
      <c r="N46" s="46">
        <v>11.761200000000001</v>
      </c>
      <c r="O46" s="69">
        <v>11.949400000000001</v>
      </c>
    </row>
    <row r="47" spans="1:15" s="18" customFormat="1" outlineLevel="1">
      <c r="A47" s="4"/>
      <c r="B47" s="536" t="s">
        <v>511</v>
      </c>
      <c r="C47" s="940"/>
      <c r="D47" s="46"/>
      <c r="E47" s="46"/>
      <c r="F47" s="46"/>
      <c r="G47" s="46"/>
      <c r="H47" s="46"/>
      <c r="I47" s="46"/>
      <c r="J47" s="46"/>
      <c r="K47" s="46"/>
      <c r="L47" s="46"/>
      <c r="M47" s="46"/>
      <c r="N47" s="46"/>
      <c r="O47" s="69"/>
    </row>
    <row r="48" spans="1:15" s="18" customFormat="1" outlineLevel="1">
      <c r="A48" s="4"/>
      <c r="B48" s="536" t="s">
        <v>512</v>
      </c>
      <c r="C48" s="940"/>
      <c r="D48" s="46"/>
      <c r="E48" s="46"/>
      <c r="F48" s="46"/>
      <c r="G48" s="46"/>
      <c r="H48" s="46"/>
      <c r="I48" s="46"/>
      <c r="J48" s="46"/>
      <c r="K48" s="46"/>
      <c r="L48" s="46"/>
      <c r="M48" s="46"/>
      <c r="N48" s="46"/>
      <c r="O48" s="69"/>
    </row>
    <row r="49" spans="1:15" s="18" customFormat="1" outlineLevel="1">
      <c r="A49" s="4"/>
      <c r="B49" s="536" t="s">
        <v>490</v>
      </c>
      <c r="C49" s="940"/>
      <c r="D49" s="46"/>
      <c r="E49" s="46"/>
      <c r="F49" s="46"/>
      <c r="G49" s="46"/>
      <c r="H49" s="46"/>
      <c r="I49" s="46"/>
      <c r="J49" s="46"/>
      <c r="K49" s="46"/>
      <c r="L49" s="46"/>
      <c r="M49" s="46"/>
      <c r="N49" s="46"/>
      <c r="O49" s="69"/>
    </row>
    <row r="50" spans="1:15" s="18" customFormat="1">
      <c r="A50" s="4"/>
      <c r="B50" s="536" t="s">
        <v>513</v>
      </c>
      <c r="C50" s="943"/>
      <c r="D50" s="65">
        <f>SUM(D46:D49)</f>
        <v>9.7699999999999995E-2</v>
      </c>
      <c r="E50" s="65">
        <f t="shared" ref="E50:N50" si="13">SUM(E46:E49)</f>
        <v>9.74E-2</v>
      </c>
      <c r="F50" s="65">
        <f t="shared" si="13"/>
        <v>9.74E-2</v>
      </c>
      <c r="G50" s="65">
        <f t="shared" si="13"/>
        <v>14.6485</v>
      </c>
      <c r="H50" s="65">
        <f t="shared" si="13"/>
        <v>11.026400000000001</v>
      </c>
      <c r="I50" s="65">
        <f t="shared" si="13"/>
        <v>11.2028</v>
      </c>
      <c r="J50" s="65">
        <f t="shared" si="13"/>
        <v>11.4381</v>
      </c>
      <c r="K50" s="65">
        <f t="shared" si="13"/>
        <v>11.5868</v>
      </c>
      <c r="L50" s="65">
        <f t="shared" si="13"/>
        <v>11.6563</v>
      </c>
      <c r="M50" s="65">
        <f t="shared" si="13"/>
        <v>11.761200000000001</v>
      </c>
      <c r="N50" s="65">
        <f t="shared" si="13"/>
        <v>11.761200000000001</v>
      </c>
      <c r="O50" s="76">
        <f t="shared" ref="O50" si="14">SUM(O46:O49)</f>
        <v>11.949400000000001</v>
      </c>
    </row>
    <row r="51" spans="1:15" s="14" customFormat="1">
      <c r="A51" s="72"/>
      <c r="B51" s="492" t="s">
        <v>514</v>
      </c>
      <c r="C51" s="488"/>
      <c r="D51" s="71"/>
      <c r="E51" s="484">
        <f t="shared" ref="E51:O51" si="15">ROUND(SUM(D50*E16+E50*E17)/12,4)</f>
        <v>9.7500000000000003E-2</v>
      </c>
      <c r="F51" s="484">
        <f t="shared" si="15"/>
        <v>9.74E-2</v>
      </c>
      <c r="G51" s="484">
        <f t="shared" si="15"/>
        <v>9.7980999999999998</v>
      </c>
      <c r="H51" s="484">
        <f t="shared" si="15"/>
        <v>12.2338</v>
      </c>
      <c r="I51" s="484">
        <f t="shared" si="15"/>
        <v>11.144</v>
      </c>
      <c r="J51" s="484">
        <f t="shared" si="15"/>
        <v>11.3597</v>
      </c>
      <c r="K51" s="484">
        <f t="shared" si="15"/>
        <v>11.462899999999999</v>
      </c>
      <c r="L51" s="484">
        <f t="shared" si="15"/>
        <v>11.633100000000001</v>
      </c>
      <c r="M51" s="484">
        <f t="shared" si="15"/>
        <v>11.7262</v>
      </c>
      <c r="N51" s="484">
        <f t="shared" si="15"/>
        <v>11.761200000000001</v>
      </c>
      <c r="O51" s="765">
        <f t="shared" si="15"/>
        <v>11.886699999999999</v>
      </c>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USL</v>
      </c>
      <c r="C53" s="942" t="str">
        <f>'2. LRAMVA Threshold'!I43</f>
        <v>kWh</v>
      </c>
      <c r="D53" s="46">
        <v>1.6999999999999999E-3</v>
      </c>
      <c r="E53" s="46">
        <v>1.6999999999999999E-3</v>
      </c>
      <c r="F53" s="46">
        <v>1.6999999999999999E-3</v>
      </c>
      <c r="G53" s="46">
        <v>2.3E-3</v>
      </c>
      <c r="H53" s="46">
        <v>1.9E-3</v>
      </c>
      <c r="I53" s="46">
        <v>1.9E-3</v>
      </c>
      <c r="J53" s="46">
        <v>1.9E-3</v>
      </c>
      <c r="K53" s="46">
        <v>1.9E-3</v>
      </c>
      <c r="L53" s="46">
        <v>1.9E-3</v>
      </c>
      <c r="M53" s="46">
        <v>1.9E-3</v>
      </c>
      <c r="N53" s="46">
        <v>1.9E-3</v>
      </c>
      <c r="O53" s="69">
        <v>1.9E-3</v>
      </c>
    </row>
    <row r="54" spans="1:15" s="18" customFormat="1" outlineLevel="1">
      <c r="A54" s="4"/>
      <c r="B54" s="536" t="s">
        <v>511</v>
      </c>
      <c r="C54" s="940"/>
      <c r="D54" s="46"/>
      <c r="E54" s="46"/>
      <c r="F54" s="46"/>
      <c r="G54" s="46"/>
      <c r="H54" s="46"/>
      <c r="I54" s="46"/>
      <c r="J54" s="46"/>
      <c r="K54" s="46"/>
      <c r="L54" s="46"/>
      <c r="M54" s="46"/>
      <c r="N54" s="46"/>
      <c r="O54" s="69"/>
    </row>
    <row r="55" spans="1:15" s="18" customFormat="1" outlineLevel="1">
      <c r="A55" s="4"/>
      <c r="B55" s="536" t="s">
        <v>512</v>
      </c>
      <c r="C55" s="940"/>
      <c r="D55" s="46"/>
      <c r="E55" s="46"/>
      <c r="F55" s="46"/>
      <c r="G55" s="46"/>
      <c r="H55" s="46"/>
      <c r="I55" s="46"/>
      <c r="J55" s="46"/>
      <c r="K55" s="46"/>
      <c r="L55" s="46"/>
      <c r="M55" s="46"/>
      <c r="N55" s="46"/>
      <c r="O55" s="69"/>
    </row>
    <row r="56" spans="1:15" s="18" customFormat="1" outlineLevel="1">
      <c r="A56" s="4"/>
      <c r="B56" s="536" t="s">
        <v>490</v>
      </c>
      <c r="C56" s="940"/>
      <c r="D56" s="46"/>
      <c r="E56" s="46"/>
      <c r="F56" s="46"/>
      <c r="G56" s="46"/>
      <c r="H56" s="46"/>
      <c r="I56" s="46"/>
      <c r="J56" s="46"/>
      <c r="K56" s="46"/>
      <c r="L56" s="46"/>
      <c r="M56" s="46"/>
      <c r="N56" s="46"/>
      <c r="O56" s="69"/>
    </row>
    <row r="57" spans="1:15" s="18" customFormat="1">
      <c r="A57" s="4"/>
      <c r="B57" s="536" t="s">
        <v>513</v>
      </c>
      <c r="C57" s="943"/>
      <c r="D57" s="65">
        <f>SUM(D53:D56)</f>
        <v>1.6999999999999999E-3</v>
      </c>
      <c r="E57" s="65">
        <f t="shared" ref="E57:N57" si="16">SUM(E53:E56)</f>
        <v>1.6999999999999999E-3</v>
      </c>
      <c r="F57" s="65">
        <f t="shared" si="16"/>
        <v>1.6999999999999999E-3</v>
      </c>
      <c r="G57" s="65">
        <f t="shared" si="16"/>
        <v>2.3E-3</v>
      </c>
      <c r="H57" s="65">
        <f t="shared" si="16"/>
        <v>1.9E-3</v>
      </c>
      <c r="I57" s="65">
        <f t="shared" si="16"/>
        <v>1.9E-3</v>
      </c>
      <c r="J57" s="65">
        <f t="shared" si="16"/>
        <v>1.9E-3</v>
      </c>
      <c r="K57" s="65">
        <f t="shared" si="16"/>
        <v>1.9E-3</v>
      </c>
      <c r="L57" s="65">
        <f t="shared" si="16"/>
        <v>1.9E-3</v>
      </c>
      <c r="M57" s="65">
        <f t="shared" si="16"/>
        <v>1.9E-3</v>
      </c>
      <c r="N57" s="65">
        <f t="shared" si="16"/>
        <v>1.9E-3</v>
      </c>
      <c r="O57" s="76">
        <f t="shared" ref="O57" si="17">SUM(O53:O56)</f>
        <v>1.9E-3</v>
      </c>
    </row>
    <row r="58" spans="1:15" s="14" customFormat="1">
      <c r="A58" s="72"/>
      <c r="B58" s="492" t="s">
        <v>514</v>
      </c>
      <c r="C58" s="488"/>
      <c r="D58" s="71"/>
      <c r="E58" s="484">
        <f t="shared" ref="E58:O58" si="18">ROUND(SUM(D57*E16+E57*E17)/12,4)</f>
        <v>1.6999999999999999E-3</v>
      </c>
      <c r="F58" s="484">
        <f t="shared" si="18"/>
        <v>1.6999999999999999E-3</v>
      </c>
      <c r="G58" s="484">
        <f t="shared" si="18"/>
        <v>2.0999999999999999E-3</v>
      </c>
      <c r="H58" s="484">
        <f t="shared" si="18"/>
        <v>2E-3</v>
      </c>
      <c r="I58" s="484">
        <f t="shared" si="18"/>
        <v>1.9E-3</v>
      </c>
      <c r="J58" s="484">
        <f t="shared" si="18"/>
        <v>1.9E-3</v>
      </c>
      <c r="K58" s="484">
        <f t="shared" si="18"/>
        <v>1.9E-3</v>
      </c>
      <c r="L58" s="484">
        <f t="shared" si="18"/>
        <v>1.9E-3</v>
      </c>
      <c r="M58" s="484">
        <f t="shared" si="18"/>
        <v>1.9E-3</v>
      </c>
      <c r="N58" s="484">
        <f t="shared" si="18"/>
        <v>1.9E-3</v>
      </c>
      <c r="O58" s="765">
        <f t="shared" si="18"/>
        <v>1.9E-3</v>
      </c>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t="str">
        <f>'1.  LRAMVA Summary'!B35</f>
        <v>Embedded</v>
      </c>
      <c r="C60" s="942" t="str">
        <f>'2. LRAMVA Threshold'!J43</f>
        <v>kW</v>
      </c>
      <c r="D60" s="46">
        <v>0</v>
      </c>
      <c r="E60" s="46">
        <v>2.8308</v>
      </c>
      <c r="F60" s="46">
        <v>2.8308</v>
      </c>
      <c r="G60" s="46">
        <v>0.3679</v>
      </c>
      <c r="H60" s="46">
        <v>0.26519999999999999</v>
      </c>
      <c r="I60" s="46">
        <v>0.26939999999999997</v>
      </c>
      <c r="J60" s="46">
        <v>0.27510000000000001</v>
      </c>
      <c r="K60" s="46">
        <v>0.2787</v>
      </c>
      <c r="L60" s="46">
        <v>0.28039999999999998</v>
      </c>
      <c r="M60" s="46">
        <v>0.28289999999999998</v>
      </c>
      <c r="N60" s="46">
        <v>0.28289999999999998</v>
      </c>
      <c r="O60" s="69">
        <v>0.28739999999999999</v>
      </c>
    </row>
    <row r="61" spans="1:15" s="18" customFormat="1" outlineLevel="1">
      <c r="A61" s="4"/>
      <c r="B61" s="536" t="s">
        <v>511</v>
      </c>
      <c r="C61" s="940"/>
      <c r="D61" s="46"/>
      <c r="E61" s="46"/>
      <c r="F61" s="46"/>
      <c r="G61" s="46"/>
      <c r="H61" s="46"/>
      <c r="I61" s="46"/>
      <c r="J61" s="46"/>
      <c r="K61" s="46"/>
      <c r="L61" s="46"/>
      <c r="M61" s="46"/>
      <c r="N61" s="46"/>
      <c r="O61" s="69"/>
    </row>
    <row r="62" spans="1:15" s="18" customFormat="1" outlineLevel="1">
      <c r="A62" s="4"/>
      <c r="B62" s="536" t="s">
        <v>512</v>
      </c>
      <c r="C62" s="940"/>
      <c r="D62" s="46"/>
      <c r="E62" s="46"/>
      <c r="F62" s="46"/>
      <c r="G62" s="46"/>
      <c r="H62" s="46"/>
      <c r="I62" s="46"/>
      <c r="J62" s="46"/>
      <c r="K62" s="46"/>
      <c r="L62" s="46"/>
      <c r="M62" s="46"/>
      <c r="N62" s="46"/>
      <c r="O62" s="69"/>
    </row>
    <row r="63" spans="1:15" s="18" customFormat="1" outlineLevel="1">
      <c r="A63" s="4"/>
      <c r="B63" s="536" t="s">
        <v>490</v>
      </c>
      <c r="C63" s="940"/>
      <c r="D63" s="46"/>
      <c r="E63" s="46"/>
      <c r="F63" s="46"/>
      <c r="G63" s="46"/>
      <c r="H63" s="46"/>
      <c r="I63" s="46"/>
      <c r="J63" s="46"/>
      <c r="K63" s="46"/>
      <c r="L63" s="46"/>
      <c r="M63" s="46"/>
      <c r="N63" s="46"/>
      <c r="O63" s="69"/>
    </row>
    <row r="64" spans="1:15" s="18" customFormat="1">
      <c r="A64" s="4"/>
      <c r="B64" s="536" t="s">
        <v>513</v>
      </c>
      <c r="C64" s="943"/>
      <c r="D64" s="65">
        <f>SUM(D60:D63)</f>
        <v>0</v>
      </c>
      <c r="E64" s="65">
        <f t="shared" ref="E64:N64" si="19">SUM(E60:E63)</f>
        <v>2.8308</v>
      </c>
      <c r="F64" s="65">
        <f t="shared" si="19"/>
        <v>2.8308</v>
      </c>
      <c r="G64" s="65">
        <f t="shared" si="19"/>
        <v>0.3679</v>
      </c>
      <c r="H64" s="65">
        <f t="shared" si="19"/>
        <v>0.26519999999999999</v>
      </c>
      <c r="I64" s="65">
        <f t="shared" si="19"/>
        <v>0.26939999999999997</v>
      </c>
      <c r="J64" s="65">
        <f t="shared" si="19"/>
        <v>0.27510000000000001</v>
      </c>
      <c r="K64" s="65">
        <f t="shared" si="19"/>
        <v>0.2787</v>
      </c>
      <c r="L64" s="65">
        <f t="shared" si="19"/>
        <v>0.28039999999999998</v>
      </c>
      <c r="M64" s="65">
        <f t="shared" si="19"/>
        <v>0.28289999999999998</v>
      </c>
      <c r="N64" s="65">
        <f t="shared" si="19"/>
        <v>0.28289999999999998</v>
      </c>
      <c r="O64" s="76">
        <f t="shared" ref="O64" si="20">SUM(O60:O63)</f>
        <v>0.28739999999999999</v>
      </c>
    </row>
    <row r="65" spans="1:15" s="14" customFormat="1">
      <c r="A65" s="72"/>
      <c r="B65" s="492" t="s">
        <v>514</v>
      </c>
      <c r="C65" s="488"/>
      <c r="D65" s="71"/>
      <c r="E65" s="484">
        <f t="shared" ref="E65:O65" si="21">ROUND(SUM(D64*E16+E64*E17)/12,4)</f>
        <v>1.8872</v>
      </c>
      <c r="F65" s="484">
        <f t="shared" si="21"/>
        <v>2.8308</v>
      </c>
      <c r="G65" s="484">
        <f t="shared" si="21"/>
        <v>1.1889000000000001</v>
      </c>
      <c r="H65" s="484">
        <f t="shared" si="21"/>
        <v>0.2994</v>
      </c>
      <c r="I65" s="484">
        <f>ROUND(SUM(H64*I16+I64*I17)/12,4)</f>
        <v>0.26800000000000002</v>
      </c>
      <c r="J65" s="484">
        <f t="shared" si="21"/>
        <v>0.2732</v>
      </c>
      <c r="K65" s="484">
        <f t="shared" si="21"/>
        <v>0.2757</v>
      </c>
      <c r="L65" s="484">
        <f t="shared" si="21"/>
        <v>0.27979999999999999</v>
      </c>
      <c r="M65" s="484">
        <f t="shared" si="21"/>
        <v>0.28210000000000002</v>
      </c>
      <c r="N65" s="484">
        <f t="shared" si="21"/>
        <v>0.28289999999999998</v>
      </c>
      <c r="O65" s="765">
        <f t="shared" si="21"/>
        <v>0.28589999999999999</v>
      </c>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942">
        <f>'2. LRAMVA Threshold'!K43</f>
        <v>0</v>
      </c>
      <c r="D67" s="46"/>
      <c r="E67" s="46"/>
      <c r="F67" s="46"/>
      <c r="G67" s="46"/>
      <c r="H67" s="46"/>
      <c r="I67" s="46"/>
      <c r="J67" s="46"/>
      <c r="K67" s="46"/>
      <c r="L67" s="46"/>
      <c r="M67" s="46"/>
      <c r="N67" s="46"/>
      <c r="O67" s="69"/>
    </row>
    <row r="68" spans="1:15" s="18" customFormat="1" outlineLevel="1">
      <c r="A68" s="4"/>
      <c r="B68" s="536" t="s">
        <v>511</v>
      </c>
      <c r="C68" s="940"/>
      <c r="D68" s="46"/>
      <c r="E68" s="46"/>
      <c r="F68" s="46"/>
      <c r="G68" s="46"/>
      <c r="H68" s="46"/>
      <c r="I68" s="46"/>
      <c r="J68" s="46"/>
      <c r="K68" s="46"/>
      <c r="L68" s="46"/>
      <c r="M68" s="46"/>
      <c r="N68" s="46"/>
      <c r="O68" s="69"/>
    </row>
    <row r="69" spans="1:15" s="18" customFormat="1" outlineLevel="1">
      <c r="A69" s="4"/>
      <c r="B69" s="536" t="s">
        <v>512</v>
      </c>
      <c r="C69" s="940"/>
      <c r="D69" s="46"/>
      <c r="E69" s="46"/>
      <c r="F69" s="46"/>
      <c r="G69" s="46"/>
      <c r="H69" s="46"/>
      <c r="I69" s="46"/>
      <c r="J69" s="46"/>
      <c r="K69" s="46"/>
      <c r="L69" s="46"/>
      <c r="M69" s="46"/>
      <c r="N69" s="46"/>
      <c r="O69" s="69"/>
    </row>
    <row r="70" spans="1:15" s="18" customFormat="1" outlineLevel="1">
      <c r="A70" s="4"/>
      <c r="B70" s="536" t="s">
        <v>490</v>
      </c>
      <c r="C70" s="940"/>
      <c r="D70" s="46"/>
      <c r="E70" s="46"/>
      <c r="F70" s="46"/>
      <c r="G70" s="46"/>
      <c r="H70" s="46"/>
      <c r="I70" s="46"/>
      <c r="J70" s="46"/>
      <c r="K70" s="46"/>
      <c r="L70" s="46"/>
      <c r="M70" s="46"/>
      <c r="N70" s="46"/>
      <c r="O70" s="69"/>
    </row>
    <row r="71" spans="1:15" s="18" customFormat="1">
      <c r="A71" s="4"/>
      <c r="B71" s="536" t="s">
        <v>513</v>
      </c>
      <c r="C71" s="943"/>
      <c r="D71" s="65">
        <f>SUM(D67:D70)</f>
        <v>0</v>
      </c>
      <c r="E71" s="65">
        <f t="shared" ref="E71:N71" si="22">SUM(E67:E70)</f>
        <v>0</v>
      </c>
      <c r="F71" s="65">
        <f>SUM(F67:F70)</f>
        <v>0</v>
      </c>
      <c r="G71" s="65">
        <f t="shared" si="22"/>
        <v>0</v>
      </c>
      <c r="H71" s="65">
        <f t="shared" si="22"/>
        <v>0</v>
      </c>
      <c r="I71" s="65">
        <f t="shared" si="22"/>
        <v>0</v>
      </c>
      <c r="J71" s="65">
        <f t="shared" si="22"/>
        <v>0</v>
      </c>
      <c r="K71" s="65">
        <f t="shared" si="22"/>
        <v>0</v>
      </c>
      <c r="L71" s="65">
        <f t="shared" si="22"/>
        <v>0</v>
      </c>
      <c r="M71" s="65">
        <f t="shared" si="22"/>
        <v>0</v>
      </c>
      <c r="N71" s="65">
        <f t="shared" si="22"/>
        <v>0</v>
      </c>
      <c r="O71" s="77"/>
    </row>
    <row r="72" spans="1:15" s="14" customFormat="1">
      <c r="A72" s="72"/>
      <c r="B72" s="492" t="s">
        <v>514</v>
      </c>
      <c r="C72" s="488"/>
      <c r="D72" s="71"/>
      <c r="E72" s="484">
        <f t="shared" ref="E72:N72" si="23">ROUND(SUM(D71*E16+E71*E17)/12,4)</f>
        <v>0</v>
      </c>
      <c r="F72" s="484">
        <f t="shared" si="23"/>
        <v>0</v>
      </c>
      <c r="G72" s="484">
        <f t="shared" si="23"/>
        <v>0</v>
      </c>
      <c r="H72" s="484">
        <f t="shared" si="23"/>
        <v>0</v>
      </c>
      <c r="I72" s="484">
        <f t="shared" si="23"/>
        <v>0</v>
      </c>
      <c r="J72" s="484">
        <f t="shared" si="23"/>
        <v>0</v>
      </c>
      <c r="K72" s="484">
        <f t="shared" si="23"/>
        <v>0</v>
      </c>
      <c r="L72" s="484">
        <f t="shared" si="23"/>
        <v>0</v>
      </c>
      <c r="M72" s="484">
        <f t="shared" si="23"/>
        <v>0</v>
      </c>
      <c r="N72" s="484">
        <f t="shared" si="23"/>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942">
        <f>'2. LRAMVA Threshold'!L43</f>
        <v>0</v>
      </c>
      <c r="D74" s="46"/>
      <c r="E74" s="46"/>
      <c r="F74" s="46"/>
      <c r="G74" s="46"/>
      <c r="H74" s="46"/>
      <c r="I74" s="46"/>
      <c r="J74" s="46"/>
      <c r="K74" s="46"/>
      <c r="L74" s="46"/>
      <c r="M74" s="46"/>
      <c r="N74" s="46"/>
      <c r="O74" s="69"/>
    </row>
    <row r="75" spans="1:15" s="18" customFormat="1" outlineLevel="1">
      <c r="A75" s="4"/>
      <c r="B75" s="536" t="s">
        <v>511</v>
      </c>
      <c r="C75" s="940"/>
      <c r="D75" s="46"/>
      <c r="E75" s="46"/>
      <c r="F75" s="46"/>
      <c r="G75" s="46"/>
      <c r="H75" s="46"/>
      <c r="I75" s="46"/>
      <c r="J75" s="46"/>
      <c r="K75" s="46"/>
      <c r="L75" s="46"/>
      <c r="M75" s="46"/>
      <c r="N75" s="46"/>
      <c r="O75" s="69"/>
    </row>
    <row r="76" spans="1:15" s="18" customFormat="1" outlineLevel="1">
      <c r="A76" s="4"/>
      <c r="B76" s="536" t="s">
        <v>512</v>
      </c>
      <c r="C76" s="940"/>
      <c r="D76" s="46"/>
      <c r="E76" s="46"/>
      <c r="F76" s="46"/>
      <c r="G76" s="46"/>
      <c r="H76" s="46"/>
      <c r="I76" s="46"/>
      <c r="J76" s="46"/>
      <c r="K76" s="46"/>
      <c r="L76" s="46"/>
      <c r="M76" s="46"/>
      <c r="N76" s="46"/>
      <c r="O76" s="69"/>
    </row>
    <row r="77" spans="1:15" s="18" customFormat="1" outlineLevel="1">
      <c r="A77" s="4"/>
      <c r="B77" s="536" t="s">
        <v>490</v>
      </c>
      <c r="C77" s="940"/>
      <c r="D77" s="46"/>
      <c r="E77" s="46"/>
      <c r="F77" s="46"/>
      <c r="G77" s="46"/>
      <c r="H77" s="46"/>
      <c r="I77" s="46"/>
      <c r="J77" s="46"/>
      <c r="K77" s="46"/>
      <c r="L77" s="46"/>
      <c r="M77" s="46"/>
      <c r="N77" s="46"/>
      <c r="O77" s="69"/>
    </row>
    <row r="78" spans="1:15" s="18" customFormat="1">
      <c r="A78" s="4"/>
      <c r="B78" s="536" t="s">
        <v>513</v>
      </c>
      <c r="C78" s="943"/>
      <c r="D78" s="65">
        <f>SUM(D74:D77)</f>
        <v>0</v>
      </c>
      <c r="E78" s="65">
        <f>SUM(E74:E77)</f>
        <v>0</v>
      </c>
      <c r="F78" s="65">
        <f t="shared" ref="F78:N78" si="24">SUM(F74:F77)</f>
        <v>0</v>
      </c>
      <c r="G78" s="65">
        <f t="shared" si="24"/>
        <v>0</v>
      </c>
      <c r="H78" s="65">
        <f t="shared" si="24"/>
        <v>0</v>
      </c>
      <c r="I78" s="65">
        <f t="shared" si="24"/>
        <v>0</v>
      </c>
      <c r="J78" s="65">
        <f t="shared" si="24"/>
        <v>0</v>
      </c>
      <c r="K78" s="65">
        <f t="shared" si="24"/>
        <v>0</v>
      </c>
      <c r="L78" s="65">
        <f t="shared" si="24"/>
        <v>0</v>
      </c>
      <c r="M78" s="65">
        <f t="shared" si="24"/>
        <v>0</v>
      </c>
      <c r="N78" s="65">
        <f t="shared" si="24"/>
        <v>0</v>
      </c>
      <c r="O78" s="77"/>
    </row>
    <row r="79" spans="1:15" s="14" customFormat="1">
      <c r="A79" s="72"/>
      <c r="B79" s="492" t="s">
        <v>514</v>
      </c>
      <c r="C79" s="488"/>
      <c r="D79" s="71"/>
      <c r="E79" s="484">
        <f t="shared" ref="E79:N79" si="25">ROUND(SUM(D78*E16+E78*E17)/12,4)</f>
        <v>0</v>
      </c>
      <c r="F79" s="484">
        <f t="shared" si="25"/>
        <v>0</v>
      </c>
      <c r="G79" s="484">
        <f t="shared" si="25"/>
        <v>0</v>
      </c>
      <c r="H79" s="484">
        <f t="shared" si="25"/>
        <v>0</v>
      </c>
      <c r="I79" s="484">
        <f t="shared" si="25"/>
        <v>0</v>
      </c>
      <c r="J79" s="484">
        <f t="shared" si="25"/>
        <v>0</v>
      </c>
      <c r="K79" s="484">
        <f t="shared" si="25"/>
        <v>0</v>
      </c>
      <c r="L79" s="484">
        <f t="shared" si="25"/>
        <v>0</v>
      </c>
      <c r="M79" s="484">
        <f t="shared" si="25"/>
        <v>0</v>
      </c>
      <c r="N79" s="484">
        <f t="shared" si="25"/>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942">
        <f>'2. LRAMVA Threshold'!M43</f>
        <v>0</v>
      </c>
      <c r="D81" s="46"/>
      <c r="E81" s="46"/>
      <c r="F81" s="46"/>
      <c r="G81" s="46"/>
      <c r="H81" s="46"/>
      <c r="I81" s="46"/>
      <c r="J81" s="46"/>
      <c r="K81" s="46"/>
      <c r="L81" s="46"/>
      <c r="M81" s="46"/>
      <c r="N81" s="46"/>
      <c r="O81" s="69"/>
    </row>
    <row r="82" spans="1:15" s="18" customFormat="1" outlineLevel="1">
      <c r="A82" s="4"/>
      <c r="B82" s="536" t="s">
        <v>511</v>
      </c>
      <c r="C82" s="940"/>
      <c r="D82" s="46"/>
      <c r="E82" s="46"/>
      <c r="F82" s="46"/>
      <c r="G82" s="46"/>
      <c r="H82" s="46"/>
      <c r="I82" s="46"/>
      <c r="J82" s="46"/>
      <c r="K82" s="46"/>
      <c r="L82" s="46"/>
      <c r="M82" s="46"/>
      <c r="N82" s="46"/>
      <c r="O82" s="69"/>
    </row>
    <row r="83" spans="1:15" s="18" customFormat="1" outlineLevel="1">
      <c r="A83" s="4"/>
      <c r="B83" s="536" t="s">
        <v>512</v>
      </c>
      <c r="C83" s="940"/>
      <c r="D83" s="46"/>
      <c r="E83" s="46"/>
      <c r="F83" s="46"/>
      <c r="G83" s="46"/>
      <c r="H83" s="46"/>
      <c r="I83" s="46"/>
      <c r="J83" s="46"/>
      <c r="K83" s="46"/>
      <c r="L83" s="46"/>
      <c r="M83" s="46"/>
      <c r="N83" s="46"/>
      <c r="O83" s="69"/>
    </row>
    <row r="84" spans="1:15" s="18" customFormat="1" outlineLevel="1">
      <c r="A84" s="4"/>
      <c r="B84" s="536" t="s">
        <v>490</v>
      </c>
      <c r="C84" s="940"/>
      <c r="D84" s="46"/>
      <c r="E84" s="46"/>
      <c r="F84" s="46"/>
      <c r="G84" s="46"/>
      <c r="H84" s="46"/>
      <c r="I84" s="46"/>
      <c r="J84" s="46"/>
      <c r="K84" s="46"/>
      <c r="L84" s="46"/>
      <c r="M84" s="46"/>
      <c r="N84" s="46"/>
      <c r="O84" s="69"/>
    </row>
    <row r="85" spans="1:15" s="18" customFormat="1">
      <c r="A85" s="4"/>
      <c r="B85" s="536" t="s">
        <v>513</v>
      </c>
      <c r="C85" s="943"/>
      <c r="D85" s="65">
        <f>SUM(D81:D84)</f>
        <v>0</v>
      </c>
      <c r="E85" s="65">
        <f>SUM(E81:E84)</f>
        <v>0</v>
      </c>
      <c r="F85" s="65">
        <f t="shared" ref="F85:N85" si="26">SUM(F81:F84)</f>
        <v>0</v>
      </c>
      <c r="G85" s="65">
        <f t="shared" si="26"/>
        <v>0</v>
      </c>
      <c r="H85" s="65">
        <f t="shared" si="26"/>
        <v>0</v>
      </c>
      <c r="I85" s="65">
        <f t="shared" si="26"/>
        <v>0</v>
      </c>
      <c r="J85" s="65">
        <f t="shared" si="26"/>
        <v>0</v>
      </c>
      <c r="K85" s="65">
        <f t="shared" si="26"/>
        <v>0</v>
      </c>
      <c r="L85" s="65">
        <f t="shared" si="26"/>
        <v>0</v>
      </c>
      <c r="M85" s="65">
        <f t="shared" si="26"/>
        <v>0</v>
      </c>
      <c r="N85" s="65">
        <f t="shared" si="26"/>
        <v>0</v>
      </c>
      <c r="O85" s="77"/>
    </row>
    <row r="86" spans="1:15" s="14" customFormat="1">
      <c r="A86" s="72"/>
      <c r="B86" s="492" t="s">
        <v>514</v>
      </c>
      <c r="C86" s="488"/>
      <c r="D86" s="71"/>
      <c r="E86" s="484">
        <f t="shared" ref="E86:N86" si="27">ROUND(SUM(D85*E16+E85*E17)/12,4)</f>
        <v>0</v>
      </c>
      <c r="F86" s="484">
        <f t="shared" si="27"/>
        <v>0</v>
      </c>
      <c r="G86" s="484">
        <f t="shared" si="27"/>
        <v>0</v>
      </c>
      <c r="H86" s="484">
        <f t="shared" si="27"/>
        <v>0</v>
      </c>
      <c r="I86" s="484">
        <f t="shared" si="27"/>
        <v>0</v>
      </c>
      <c r="J86" s="484">
        <f t="shared" si="27"/>
        <v>0</v>
      </c>
      <c r="K86" s="484">
        <f t="shared" si="27"/>
        <v>0</v>
      </c>
      <c r="L86" s="484">
        <f t="shared" si="27"/>
        <v>0</v>
      </c>
      <c r="M86" s="484">
        <f t="shared" si="27"/>
        <v>0</v>
      </c>
      <c r="N86" s="484">
        <f t="shared" si="27"/>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942">
        <f>'2. LRAMVA Threshold'!N43</f>
        <v>0</v>
      </c>
      <c r="D88" s="46"/>
      <c r="E88" s="46"/>
      <c r="F88" s="46"/>
      <c r="G88" s="46"/>
      <c r="H88" s="46"/>
      <c r="I88" s="46"/>
      <c r="J88" s="46"/>
      <c r="K88" s="46"/>
      <c r="L88" s="46"/>
      <c r="M88" s="46"/>
      <c r="N88" s="46"/>
      <c r="O88" s="69"/>
    </row>
    <row r="89" spans="1:15" s="18" customFormat="1" outlineLevel="1">
      <c r="A89" s="4"/>
      <c r="B89" s="536" t="s">
        <v>511</v>
      </c>
      <c r="C89" s="940"/>
      <c r="D89" s="46"/>
      <c r="E89" s="46"/>
      <c r="F89" s="46"/>
      <c r="G89" s="46"/>
      <c r="H89" s="46"/>
      <c r="I89" s="46"/>
      <c r="J89" s="46"/>
      <c r="K89" s="46"/>
      <c r="L89" s="46"/>
      <c r="M89" s="46"/>
      <c r="N89" s="46"/>
      <c r="O89" s="69"/>
    </row>
    <row r="90" spans="1:15" s="18" customFormat="1" outlineLevel="1">
      <c r="A90" s="4"/>
      <c r="B90" s="536" t="s">
        <v>512</v>
      </c>
      <c r="C90" s="940"/>
      <c r="D90" s="46"/>
      <c r="E90" s="46"/>
      <c r="F90" s="46"/>
      <c r="G90" s="46"/>
      <c r="H90" s="46"/>
      <c r="I90" s="46"/>
      <c r="J90" s="46"/>
      <c r="K90" s="46"/>
      <c r="L90" s="46"/>
      <c r="M90" s="46"/>
      <c r="N90" s="46"/>
      <c r="O90" s="69"/>
    </row>
    <row r="91" spans="1:15" s="18" customFormat="1" outlineLevel="1">
      <c r="A91" s="4"/>
      <c r="B91" s="536" t="s">
        <v>490</v>
      </c>
      <c r="C91" s="940"/>
      <c r="D91" s="46"/>
      <c r="E91" s="46"/>
      <c r="F91" s="46"/>
      <c r="G91" s="46"/>
      <c r="H91" s="46"/>
      <c r="I91" s="46"/>
      <c r="J91" s="46"/>
      <c r="K91" s="46"/>
      <c r="L91" s="46"/>
      <c r="M91" s="46"/>
      <c r="N91" s="46"/>
      <c r="O91" s="69"/>
    </row>
    <row r="92" spans="1:15" s="18" customFormat="1">
      <c r="A92" s="4"/>
      <c r="B92" s="536" t="s">
        <v>513</v>
      </c>
      <c r="C92" s="943"/>
      <c r="D92" s="65">
        <f>SUM(D88:D91)</f>
        <v>0</v>
      </c>
      <c r="E92" s="65">
        <f>SUM(E88:E91)</f>
        <v>0</v>
      </c>
      <c r="F92" s="65">
        <f t="shared" ref="F92:N92" si="28">SUM(F88:F91)</f>
        <v>0</v>
      </c>
      <c r="G92" s="65">
        <f t="shared" si="28"/>
        <v>0</v>
      </c>
      <c r="H92" s="65">
        <f t="shared" si="28"/>
        <v>0</v>
      </c>
      <c r="I92" s="65">
        <f t="shared" si="28"/>
        <v>0</v>
      </c>
      <c r="J92" s="65">
        <f t="shared" si="28"/>
        <v>0</v>
      </c>
      <c r="K92" s="65">
        <f t="shared" si="28"/>
        <v>0</v>
      </c>
      <c r="L92" s="65">
        <f t="shared" si="28"/>
        <v>0</v>
      </c>
      <c r="M92" s="65">
        <f t="shared" si="28"/>
        <v>0</v>
      </c>
      <c r="N92" s="65">
        <f t="shared" si="28"/>
        <v>0</v>
      </c>
      <c r="O92" s="77"/>
    </row>
    <row r="93" spans="1:15" s="14" customFormat="1">
      <c r="A93" s="72"/>
      <c r="B93" s="492" t="s">
        <v>514</v>
      </c>
      <c r="C93" s="488"/>
      <c r="D93" s="71"/>
      <c r="E93" s="484">
        <f t="shared" ref="E93:N93" si="29">ROUND(SUM(D92*E16+E92*E17)/12,4)</f>
        <v>0</v>
      </c>
      <c r="F93" s="484">
        <f t="shared" si="29"/>
        <v>0</v>
      </c>
      <c r="G93" s="484">
        <f t="shared" si="29"/>
        <v>0</v>
      </c>
      <c r="H93" s="484">
        <f t="shared" si="29"/>
        <v>0</v>
      </c>
      <c r="I93" s="484">
        <f t="shared" si="29"/>
        <v>0</v>
      </c>
      <c r="J93" s="484">
        <f t="shared" si="29"/>
        <v>0</v>
      </c>
      <c r="K93" s="484">
        <f t="shared" si="29"/>
        <v>0</v>
      </c>
      <c r="L93" s="484">
        <f t="shared" si="29"/>
        <v>0</v>
      </c>
      <c r="M93" s="484">
        <f t="shared" si="29"/>
        <v>0</v>
      </c>
      <c r="N93" s="484">
        <f t="shared" si="29"/>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942">
        <f>'2. LRAMVA Threshold'!O43</f>
        <v>0</v>
      </c>
      <c r="D95" s="46"/>
      <c r="E95" s="46"/>
      <c r="F95" s="46"/>
      <c r="G95" s="46"/>
      <c r="H95" s="46"/>
      <c r="I95" s="46"/>
      <c r="J95" s="46"/>
      <c r="K95" s="46"/>
      <c r="L95" s="46"/>
      <c r="M95" s="46"/>
      <c r="N95" s="46"/>
      <c r="O95" s="69"/>
    </row>
    <row r="96" spans="1:15" s="18" customFormat="1" outlineLevel="1">
      <c r="A96" s="4"/>
      <c r="B96" s="536" t="s">
        <v>511</v>
      </c>
      <c r="C96" s="940"/>
      <c r="D96" s="46"/>
      <c r="E96" s="46"/>
      <c r="F96" s="46"/>
      <c r="G96" s="46"/>
      <c r="H96" s="46"/>
      <c r="I96" s="46"/>
      <c r="J96" s="46"/>
      <c r="K96" s="46"/>
      <c r="L96" s="46"/>
      <c r="M96" s="46"/>
      <c r="N96" s="46"/>
      <c r="O96" s="69"/>
    </row>
    <row r="97" spans="1:15" s="18" customFormat="1" outlineLevel="1">
      <c r="A97" s="4"/>
      <c r="B97" s="536" t="s">
        <v>512</v>
      </c>
      <c r="C97" s="940"/>
      <c r="D97" s="46"/>
      <c r="E97" s="46"/>
      <c r="F97" s="46"/>
      <c r="G97" s="46"/>
      <c r="H97" s="46"/>
      <c r="I97" s="46"/>
      <c r="J97" s="46"/>
      <c r="K97" s="46"/>
      <c r="L97" s="46"/>
      <c r="M97" s="46"/>
      <c r="N97" s="46"/>
      <c r="O97" s="69"/>
    </row>
    <row r="98" spans="1:15" s="18" customFormat="1" outlineLevel="1">
      <c r="A98" s="4"/>
      <c r="B98" s="536" t="s">
        <v>490</v>
      </c>
      <c r="C98" s="940"/>
      <c r="D98" s="46"/>
      <c r="E98" s="46"/>
      <c r="F98" s="46"/>
      <c r="G98" s="46"/>
      <c r="H98" s="46"/>
      <c r="I98" s="46"/>
      <c r="J98" s="46"/>
      <c r="K98" s="46"/>
      <c r="L98" s="46"/>
      <c r="M98" s="46"/>
      <c r="N98" s="46"/>
      <c r="O98" s="69"/>
    </row>
    <row r="99" spans="1:15" s="18" customFormat="1">
      <c r="A99" s="4"/>
      <c r="B99" s="536" t="s">
        <v>513</v>
      </c>
      <c r="C99" s="943"/>
      <c r="D99" s="65">
        <f>SUM(D95:D98)</f>
        <v>0</v>
      </c>
      <c r="E99" s="65">
        <f>SUM(E95:E98)</f>
        <v>0</v>
      </c>
      <c r="F99" s="65">
        <f t="shared" ref="F99:N99" si="30">SUM(F95:F98)</f>
        <v>0</v>
      </c>
      <c r="G99" s="65">
        <f t="shared" si="30"/>
        <v>0</v>
      </c>
      <c r="H99" s="65">
        <f t="shared" si="30"/>
        <v>0</v>
      </c>
      <c r="I99" s="65">
        <f t="shared" si="30"/>
        <v>0</v>
      </c>
      <c r="J99" s="65">
        <f t="shared" si="30"/>
        <v>0</v>
      </c>
      <c r="K99" s="65">
        <f t="shared" si="30"/>
        <v>0</v>
      </c>
      <c r="L99" s="65">
        <f t="shared" si="30"/>
        <v>0</v>
      </c>
      <c r="M99" s="65">
        <f t="shared" si="30"/>
        <v>0</v>
      </c>
      <c r="N99" s="65">
        <f t="shared" si="30"/>
        <v>0</v>
      </c>
      <c r="O99" s="77"/>
    </row>
    <row r="100" spans="1:15" s="14" customFormat="1">
      <c r="A100" s="72"/>
      <c r="B100" s="492" t="s">
        <v>514</v>
      </c>
      <c r="C100" s="488"/>
      <c r="D100" s="71"/>
      <c r="E100" s="484">
        <f t="shared" ref="E100:N100" si="31">ROUND(SUM(D99*E16+E99*E17)/12,4)</f>
        <v>0</v>
      </c>
      <c r="F100" s="484">
        <f t="shared" si="31"/>
        <v>0</v>
      </c>
      <c r="G100" s="484">
        <f t="shared" si="31"/>
        <v>0</v>
      </c>
      <c r="H100" s="484">
        <f t="shared" si="31"/>
        <v>0</v>
      </c>
      <c r="I100" s="484">
        <f t="shared" si="31"/>
        <v>0</v>
      </c>
      <c r="J100" s="484">
        <f t="shared" si="31"/>
        <v>0</v>
      </c>
      <c r="K100" s="484">
        <f t="shared" si="31"/>
        <v>0</v>
      </c>
      <c r="L100" s="484">
        <f t="shared" si="31"/>
        <v>0</v>
      </c>
      <c r="M100" s="484">
        <f t="shared" si="31"/>
        <v>0</v>
      </c>
      <c r="N100" s="484">
        <f t="shared" si="31"/>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942">
        <f>'2. LRAMVA Threshold'!P43</f>
        <v>0</v>
      </c>
      <c r="D102" s="46"/>
      <c r="E102" s="46"/>
      <c r="F102" s="46"/>
      <c r="G102" s="46"/>
      <c r="H102" s="46"/>
      <c r="I102" s="46"/>
      <c r="J102" s="46"/>
      <c r="K102" s="46"/>
      <c r="L102" s="46"/>
      <c r="M102" s="46"/>
      <c r="N102" s="46"/>
      <c r="O102" s="69"/>
    </row>
    <row r="103" spans="1:15" s="18" customFormat="1" outlineLevel="1">
      <c r="A103" s="4"/>
      <c r="B103" s="536" t="s">
        <v>511</v>
      </c>
      <c r="C103" s="940"/>
      <c r="D103" s="46"/>
      <c r="E103" s="46"/>
      <c r="F103" s="46"/>
      <c r="G103" s="46"/>
      <c r="H103" s="46"/>
      <c r="I103" s="46"/>
      <c r="J103" s="46"/>
      <c r="K103" s="46"/>
      <c r="L103" s="46"/>
      <c r="M103" s="46"/>
      <c r="N103" s="46"/>
      <c r="O103" s="69"/>
    </row>
    <row r="104" spans="1:15" s="18" customFormat="1" outlineLevel="1">
      <c r="A104" s="4"/>
      <c r="B104" s="536" t="s">
        <v>512</v>
      </c>
      <c r="C104" s="940"/>
      <c r="D104" s="46"/>
      <c r="E104" s="46"/>
      <c r="F104" s="46"/>
      <c r="G104" s="46"/>
      <c r="H104" s="46"/>
      <c r="I104" s="46"/>
      <c r="J104" s="46"/>
      <c r="K104" s="46"/>
      <c r="L104" s="46"/>
      <c r="M104" s="46"/>
      <c r="N104" s="46"/>
      <c r="O104" s="69"/>
    </row>
    <row r="105" spans="1:15" s="18" customFormat="1" outlineLevel="1">
      <c r="A105" s="4"/>
      <c r="B105" s="536" t="s">
        <v>490</v>
      </c>
      <c r="C105" s="940"/>
      <c r="D105" s="46"/>
      <c r="E105" s="46"/>
      <c r="F105" s="46"/>
      <c r="G105" s="46"/>
      <c r="H105" s="46"/>
      <c r="I105" s="46"/>
      <c r="J105" s="46"/>
      <c r="K105" s="46"/>
      <c r="L105" s="46"/>
      <c r="M105" s="46"/>
      <c r="N105" s="46"/>
      <c r="O105" s="69"/>
    </row>
    <row r="106" spans="1:15" s="18" customFormat="1">
      <c r="A106" s="4"/>
      <c r="B106" s="536" t="s">
        <v>513</v>
      </c>
      <c r="C106" s="943"/>
      <c r="D106" s="65">
        <f>SUM(D102:D105)</f>
        <v>0</v>
      </c>
      <c r="E106" s="65">
        <f>SUM(E102:E105)</f>
        <v>0</v>
      </c>
      <c r="F106" s="65">
        <f>SUM(F102:F105)</f>
        <v>0</v>
      </c>
      <c r="G106" s="65">
        <f t="shared" ref="G106:N106" si="32">SUM(G102:G105)</f>
        <v>0</v>
      </c>
      <c r="H106" s="65">
        <f t="shared" si="32"/>
        <v>0</v>
      </c>
      <c r="I106" s="65">
        <f t="shared" si="32"/>
        <v>0</v>
      </c>
      <c r="J106" s="65">
        <f t="shared" si="32"/>
        <v>0</v>
      </c>
      <c r="K106" s="65">
        <f t="shared" si="32"/>
        <v>0</v>
      </c>
      <c r="L106" s="65">
        <f t="shared" si="32"/>
        <v>0</v>
      </c>
      <c r="M106" s="65">
        <f t="shared" si="32"/>
        <v>0</v>
      </c>
      <c r="N106" s="65">
        <f t="shared" si="32"/>
        <v>0</v>
      </c>
      <c r="O106" s="77"/>
    </row>
    <row r="107" spans="1:15" s="14" customFormat="1">
      <c r="A107" s="72"/>
      <c r="B107" s="492" t="s">
        <v>514</v>
      </c>
      <c r="C107" s="488"/>
      <c r="D107" s="71"/>
      <c r="E107" s="484">
        <f t="shared" ref="E107:N107" si="33">ROUND(SUM(D106*E16+E106*E17)/12,4)</f>
        <v>0</v>
      </c>
      <c r="F107" s="484">
        <f t="shared" si="33"/>
        <v>0</v>
      </c>
      <c r="G107" s="484">
        <f t="shared" si="33"/>
        <v>0</v>
      </c>
      <c r="H107" s="484">
        <f t="shared" si="33"/>
        <v>0</v>
      </c>
      <c r="I107" s="484">
        <f t="shared" si="33"/>
        <v>0</v>
      </c>
      <c r="J107" s="484">
        <f t="shared" si="33"/>
        <v>0</v>
      </c>
      <c r="K107" s="484">
        <f t="shared" si="33"/>
        <v>0</v>
      </c>
      <c r="L107" s="484">
        <f t="shared" si="33"/>
        <v>0</v>
      </c>
      <c r="M107" s="484">
        <f t="shared" si="33"/>
        <v>0</v>
      </c>
      <c r="N107" s="484">
        <f t="shared" si="33"/>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942">
        <f>'2. LRAMVA Threshold'!Q43</f>
        <v>0</v>
      </c>
      <c r="D109" s="46"/>
      <c r="E109" s="46"/>
      <c r="F109" s="46"/>
      <c r="G109" s="46"/>
      <c r="H109" s="46"/>
      <c r="I109" s="46"/>
      <c r="J109" s="46"/>
      <c r="K109" s="46"/>
      <c r="L109" s="46"/>
      <c r="M109" s="46"/>
      <c r="N109" s="46"/>
      <c r="O109" s="69"/>
    </row>
    <row r="110" spans="1:15" s="18" customFormat="1" outlineLevel="1">
      <c r="A110" s="4"/>
      <c r="B110" s="536" t="s">
        <v>511</v>
      </c>
      <c r="C110" s="940"/>
      <c r="D110" s="46"/>
      <c r="E110" s="46"/>
      <c r="F110" s="46"/>
      <c r="G110" s="46"/>
      <c r="H110" s="46"/>
      <c r="I110" s="46"/>
      <c r="J110" s="46"/>
      <c r="K110" s="46"/>
      <c r="L110" s="46"/>
      <c r="M110" s="46"/>
      <c r="N110" s="46"/>
      <c r="O110" s="69"/>
    </row>
    <row r="111" spans="1:15" s="18" customFormat="1" outlineLevel="1">
      <c r="A111" s="4"/>
      <c r="B111" s="536" t="s">
        <v>512</v>
      </c>
      <c r="C111" s="940"/>
      <c r="D111" s="46"/>
      <c r="E111" s="46"/>
      <c r="F111" s="46"/>
      <c r="G111" s="46"/>
      <c r="H111" s="46"/>
      <c r="I111" s="46"/>
      <c r="J111" s="46"/>
      <c r="K111" s="46"/>
      <c r="L111" s="46"/>
      <c r="M111" s="46"/>
      <c r="N111" s="46"/>
      <c r="O111" s="69"/>
    </row>
    <row r="112" spans="1:15" s="18" customFormat="1" outlineLevel="1">
      <c r="A112" s="4"/>
      <c r="B112" s="536" t="s">
        <v>490</v>
      </c>
      <c r="C112" s="940"/>
      <c r="D112" s="46"/>
      <c r="E112" s="46"/>
      <c r="F112" s="46"/>
      <c r="G112" s="46"/>
      <c r="H112" s="46"/>
      <c r="I112" s="46"/>
      <c r="J112" s="46"/>
      <c r="K112" s="46"/>
      <c r="L112" s="46"/>
      <c r="M112" s="46"/>
      <c r="N112" s="46"/>
      <c r="O112" s="69"/>
    </row>
    <row r="113" spans="1:17" s="18" customFormat="1">
      <c r="A113" s="4"/>
      <c r="B113" s="536" t="s">
        <v>513</v>
      </c>
      <c r="C113" s="943"/>
      <c r="D113" s="65">
        <f>SUM(D109:D112)</f>
        <v>0</v>
      </c>
      <c r="E113" s="65">
        <f>SUM(E109:E112)</f>
        <v>0</v>
      </c>
      <c r="F113" s="65">
        <f>SUM(F109:F112)</f>
        <v>0</v>
      </c>
      <c r="G113" s="65">
        <f>SUM(G109:G112)</f>
        <v>0</v>
      </c>
      <c r="H113" s="65">
        <f t="shared" ref="H113:N113" si="34">SUM(H109:H112)</f>
        <v>0</v>
      </c>
      <c r="I113" s="65">
        <f t="shared" si="34"/>
        <v>0</v>
      </c>
      <c r="J113" s="65">
        <f t="shared" si="34"/>
        <v>0</v>
      </c>
      <c r="K113" s="65">
        <f t="shared" si="34"/>
        <v>0</v>
      </c>
      <c r="L113" s="65">
        <f t="shared" si="34"/>
        <v>0</v>
      </c>
      <c r="M113" s="65">
        <f t="shared" si="34"/>
        <v>0</v>
      </c>
      <c r="N113" s="65">
        <f t="shared" si="34"/>
        <v>0</v>
      </c>
      <c r="O113" s="77"/>
    </row>
    <row r="114" spans="1:17" s="14" customFormat="1">
      <c r="A114" s="72"/>
      <c r="B114" s="492" t="s">
        <v>514</v>
      </c>
      <c r="C114" s="488"/>
      <c r="D114" s="71"/>
      <c r="E114" s="484">
        <f t="shared" ref="E114:N114" si="35">ROUND(SUM(D113*E16+E113*E17)/12,4)</f>
        <v>0</v>
      </c>
      <c r="F114" s="484">
        <f t="shared" si="35"/>
        <v>0</v>
      </c>
      <c r="G114" s="484">
        <f t="shared" si="35"/>
        <v>0</v>
      </c>
      <c r="H114" s="484">
        <f t="shared" si="35"/>
        <v>0</v>
      </c>
      <c r="I114" s="484">
        <f t="shared" si="35"/>
        <v>0</v>
      </c>
      <c r="J114" s="484">
        <f t="shared" si="35"/>
        <v>0</v>
      </c>
      <c r="K114" s="484">
        <f t="shared" si="35"/>
        <v>0</v>
      </c>
      <c r="L114" s="484">
        <f t="shared" si="35"/>
        <v>0</v>
      </c>
      <c r="M114" s="484">
        <f t="shared" si="35"/>
        <v>0</v>
      </c>
      <c r="N114" s="484">
        <f t="shared" si="35"/>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608</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75" customHeight="1">
      <c r="A120" s="72"/>
      <c r="B120" s="947" t="s">
        <v>669</v>
      </c>
      <c r="C120" s="947"/>
      <c r="D120" s="947"/>
      <c r="E120" s="947"/>
      <c r="F120" s="947"/>
      <c r="G120" s="947"/>
      <c r="H120" s="947"/>
      <c r="I120" s="947"/>
      <c r="J120" s="947"/>
      <c r="K120" s="947"/>
      <c r="L120" s="947"/>
      <c r="M120" s="947"/>
      <c r="N120" s="947"/>
      <c r="O120" s="947"/>
      <c r="P120" s="947"/>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Sentinel Lighting</v>
      </c>
      <c r="G122" s="244" t="str">
        <f>'1.  LRAMVA Summary'!H52</f>
        <v>Street Lighting</v>
      </c>
      <c r="H122" s="244" t="str">
        <f>'1.  LRAMVA Summary'!I52</f>
        <v>USL</v>
      </c>
      <c r="I122" s="244" t="str">
        <f>'1.  LRAMVA Summary'!J52</f>
        <v>Embedded</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kWh</v>
      </c>
      <c r="I123" s="586" t="str">
        <f>'1.  LRAMVA Summary'!J53</f>
        <v>kW</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6">HLOOKUP(B124,$E$15:$O$114,9,FALSE)</f>
        <v>7.9000000000000008E-3</v>
      </c>
      <c r="D124" s="682">
        <f>HLOOKUP(B124,$E$15:$O$114,16,FALSE)</f>
        <v>1.6999999999999999E-3</v>
      </c>
      <c r="E124" s="683">
        <f>HLOOKUP(B124,$E$15:$O$114,23,FALSE)</f>
        <v>2.8342000000000001</v>
      </c>
      <c r="F124" s="682">
        <f>HLOOKUP(B124,$E$15:$O$114,30,FALSE)</f>
        <v>0.75170000000000003</v>
      </c>
      <c r="G124" s="683">
        <f>HLOOKUP(B124,$E$15:$O$114,37,FALSE)</f>
        <v>9.7500000000000003E-2</v>
      </c>
      <c r="H124" s="682">
        <f>HLOOKUP(B124,$E$15:$O$114,44,FALSE)</f>
        <v>1.6999999999999999E-3</v>
      </c>
      <c r="I124" s="683">
        <f>HLOOKUP(B124,$E$15:$O$114,51,FALSE)</f>
        <v>1.8872</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6"/>
        <v>7.9000000000000008E-3</v>
      </c>
      <c r="D125" s="685">
        <f>HLOOKUP(B125,$E$15:$O$114,16,FALSE)</f>
        <v>1.6999999999999999E-3</v>
      </c>
      <c r="E125" s="686">
        <f>HLOOKUP(B125,$E$15:$O$114,23,FALSE)</f>
        <v>2.8308</v>
      </c>
      <c r="F125" s="685">
        <f>HLOOKUP(B125,$E$15:$O$114,30,FALSE)</f>
        <v>0.75080000000000002</v>
      </c>
      <c r="G125" s="686">
        <f>HLOOKUP(B125,$E$15:$O$114,37,FALSE)</f>
        <v>9.74E-2</v>
      </c>
      <c r="H125" s="685">
        <f>HLOOKUP(B125,$E$15:$O$114,44,FALSE)</f>
        <v>1.6999999999999999E-3</v>
      </c>
      <c r="I125" s="686">
        <f>HLOOKUP(B125,$E$15:$O$114,51,FALSE)</f>
        <v>2.8308</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7">HLOOKUP(B125,$E$15:$O$114,100,FALSE)</f>
        <v>0</v>
      </c>
    </row>
    <row r="126" spans="1:17">
      <c r="B126" s="501">
        <v>2013</v>
      </c>
      <c r="C126" s="684">
        <f t="shared" si="36"/>
        <v>8.6E-3</v>
      </c>
      <c r="D126" s="685">
        <f t="shared" ref="D126:D133" si="38">HLOOKUP(B126,$E$15:$O$114,16,FALSE)</f>
        <v>5.5999999999999999E-3</v>
      </c>
      <c r="E126" s="686">
        <f t="shared" ref="E126:E133" si="39">HLOOKUP(B126,$E$15:$O$114,23,FALSE)</f>
        <v>2.1779000000000002</v>
      </c>
      <c r="F126" s="685">
        <f t="shared" ref="F126:F133" si="40">HLOOKUP(B126,$E$15:$O$114,30,FALSE)</f>
        <v>4.9873000000000003</v>
      </c>
      <c r="G126" s="686">
        <f t="shared" ref="G126:G132" si="41">HLOOKUP(B126,$E$15:$O$114,37,FALSE)</f>
        <v>9.7980999999999998</v>
      </c>
      <c r="H126" s="685">
        <f t="shared" ref="H126:H133" si="42">HLOOKUP(B126,$E$15:$O$114,44,FALSE)</f>
        <v>2.0999999999999999E-3</v>
      </c>
      <c r="I126" s="686">
        <f t="shared" ref="I126:I133" si="43">HLOOKUP(B126,$E$15:$O$114,51,FALSE)</f>
        <v>1.1889000000000001</v>
      </c>
      <c r="J126" s="686">
        <f t="shared" ref="J126:J133" si="44">HLOOKUP(B126,$E$15:$O$114,58,FALSE)</f>
        <v>0</v>
      </c>
      <c r="K126" s="686">
        <f t="shared" ref="K126:K133" si="45">HLOOKUP(B126,$E$15:$O$114,65,FALSE)</f>
        <v>0</v>
      </c>
      <c r="L126" s="686">
        <f>HLOOKUP(B126,$E$15:$O$114,72,FALSE)</f>
        <v>0</v>
      </c>
      <c r="M126" s="686">
        <f t="shared" ref="M126:M133" si="46">HLOOKUP(B126,$E$15:$O$114,79,FALSE)</f>
        <v>0</v>
      </c>
      <c r="N126" s="686">
        <f t="shared" ref="N126:N133" si="47">HLOOKUP(B126,$E$15:$O$114,86,FALSE)</f>
        <v>0</v>
      </c>
      <c r="O126" s="686">
        <f t="shared" ref="O126:O133" si="48">HLOOKUP(B126,$E$15:$O$114,93,FALSE)</f>
        <v>0</v>
      </c>
      <c r="P126" s="686">
        <f t="shared" si="37"/>
        <v>0</v>
      </c>
    </row>
    <row r="127" spans="1:17">
      <c r="B127" s="501">
        <v>2014</v>
      </c>
      <c r="C127" s="684">
        <f t="shared" si="36"/>
        <v>8.3000000000000001E-3</v>
      </c>
      <c r="D127" s="685">
        <f>HLOOKUP(B127,$E$15:$O$114,16,FALSE)</f>
        <v>5.7000000000000002E-3</v>
      </c>
      <c r="E127" s="686">
        <f>HLOOKUP(B127,$E$15:$O$114,23,FALSE)</f>
        <v>1.6343000000000001</v>
      </c>
      <c r="F127" s="685">
        <f>HLOOKUP(B127,$E$15:$O$114,30,FALSE)</f>
        <v>6.1538000000000004</v>
      </c>
      <c r="G127" s="686">
        <f>HLOOKUP(B127,$E$15:$O$114,37,FALSE)</f>
        <v>12.2338</v>
      </c>
      <c r="H127" s="685">
        <f>HLOOKUP(B127,$E$15:$O$114,44,FALSE)</f>
        <v>2E-3</v>
      </c>
      <c r="I127" s="686">
        <f>HLOOKUP(B127,$E$15:$O$114,51,FALSE)</f>
        <v>0.2994</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6"/>
        <v>8.0999999999999996E-3</v>
      </c>
      <c r="D128" s="685">
        <f t="shared" si="38"/>
        <v>4.8999999999999998E-3</v>
      </c>
      <c r="E128" s="686">
        <f t="shared" si="39"/>
        <v>1.542</v>
      </c>
      <c r="F128" s="685">
        <f t="shared" si="40"/>
        <v>5.7384000000000004</v>
      </c>
      <c r="G128" s="686">
        <f t="shared" si="41"/>
        <v>11.144</v>
      </c>
      <c r="H128" s="685">
        <f t="shared" si="42"/>
        <v>1.9E-3</v>
      </c>
      <c r="I128" s="686">
        <f t="shared" si="43"/>
        <v>0.26800000000000002</v>
      </c>
      <c r="J128" s="686">
        <f t="shared" si="44"/>
        <v>0</v>
      </c>
      <c r="K128" s="686">
        <f t="shared" si="45"/>
        <v>0</v>
      </c>
      <c r="L128" s="686">
        <f t="shared" ref="L128:L133" si="49">HLOOKUP(B128,$E$15:$O$114,72,FALSE)</f>
        <v>0</v>
      </c>
      <c r="M128" s="686">
        <f t="shared" si="46"/>
        <v>0</v>
      </c>
      <c r="N128" s="686">
        <f t="shared" si="47"/>
        <v>0</v>
      </c>
      <c r="O128" s="686">
        <f t="shared" si="48"/>
        <v>0</v>
      </c>
      <c r="P128" s="686">
        <f t="shared" si="37"/>
        <v>0</v>
      </c>
    </row>
    <row r="129" spans="2:16">
      <c r="B129" s="501">
        <v>2016</v>
      </c>
      <c r="C129" s="684">
        <f t="shared" si="36"/>
        <v>6.7999999999999996E-3</v>
      </c>
      <c r="D129" s="685">
        <f t="shared" si="38"/>
        <v>5.0000000000000001E-3</v>
      </c>
      <c r="E129" s="686">
        <f t="shared" si="39"/>
        <v>1.5718000000000001</v>
      </c>
      <c r="F129" s="685">
        <f t="shared" si="40"/>
        <v>5.8494000000000002</v>
      </c>
      <c r="G129" s="686">
        <f t="shared" si="41"/>
        <v>11.3597</v>
      </c>
      <c r="H129" s="685">
        <f t="shared" si="42"/>
        <v>1.9E-3</v>
      </c>
      <c r="I129" s="686">
        <f t="shared" si="43"/>
        <v>0.2732</v>
      </c>
      <c r="J129" s="686">
        <f t="shared" si="44"/>
        <v>0</v>
      </c>
      <c r="K129" s="686">
        <f t="shared" si="45"/>
        <v>0</v>
      </c>
      <c r="L129" s="686">
        <f t="shared" si="49"/>
        <v>0</v>
      </c>
      <c r="M129" s="686">
        <f t="shared" si="46"/>
        <v>0</v>
      </c>
      <c r="N129" s="686">
        <f t="shared" si="47"/>
        <v>0</v>
      </c>
      <c r="O129" s="686">
        <f t="shared" si="48"/>
        <v>0</v>
      </c>
      <c r="P129" s="686">
        <f t="shared" si="37"/>
        <v>0</v>
      </c>
    </row>
    <row r="130" spans="2:16">
      <c r="B130" s="501">
        <v>2017</v>
      </c>
      <c r="C130" s="684">
        <f>HLOOKUP(B130,$E$15:$O$114,9,FALSE)</f>
        <v>5.8999999999999999E-3</v>
      </c>
      <c r="D130" s="685">
        <f t="shared" si="38"/>
        <v>5.0000000000000001E-3</v>
      </c>
      <c r="E130" s="686">
        <f t="shared" si="39"/>
        <v>1.5861000000000001</v>
      </c>
      <c r="F130" s="685">
        <f t="shared" si="40"/>
        <v>5.9025999999999996</v>
      </c>
      <c r="G130" s="686">
        <f t="shared" si="41"/>
        <v>11.462899999999999</v>
      </c>
      <c r="H130" s="685">
        <f t="shared" si="42"/>
        <v>1.9E-3</v>
      </c>
      <c r="I130" s="686">
        <f t="shared" si="43"/>
        <v>0.2757</v>
      </c>
      <c r="J130" s="686">
        <f t="shared" si="44"/>
        <v>0</v>
      </c>
      <c r="K130" s="686">
        <f t="shared" si="45"/>
        <v>0</v>
      </c>
      <c r="L130" s="686">
        <f t="shared" si="49"/>
        <v>0</v>
      </c>
      <c r="M130" s="686">
        <f t="shared" si="46"/>
        <v>0</v>
      </c>
      <c r="N130" s="686">
        <f t="shared" si="47"/>
        <v>0</v>
      </c>
      <c r="O130" s="686">
        <f t="shared" si="48"/>
        <v>0</v>
      </c>
      <c r="P130" s="686">
        <f t="shared" si="37"/>
        <v>0</v>
      </c>
    </row>
    <row r="131" spans="2:16">
      <c r="B131" s="501">
        <v>2018</v>
      </c>
      <c r="C131" s="684">
        <f t="shared" ref="C131:C133" si="50">HLOOKUP(B131,$E$15:$O$114,9,FALSE)</f>
        <v>2.8E-3</v>
      </c>
      <c r="D131" s="685">
        <f t="shared" si="38"/>
        <v>5.1000000000000004E-3</v>
      </c>
      <c r="E131" s="686">
        <f t="shared" si="39"/>
        <v>1.6096999999999999</v>
      </c>
      <c r="F131" s="685">
        <f t="shared" si="40"/>
        <v>5.9903000000000004</v>
      </c>
      <c r="G131" s="686">
        <f t="shared" si="41"/>
        <v>11.633100000000001</v>
      </c>
      <c r="H131" s="685">
        <f t="shared" si="42"/>
        <v>1.9E-3</v>
      </c>
      <c r="I131" s="686">
        <f t="shared" si="43"/>
        <v>0.27979999999999999</v>
      </c>
      <c r="J131" s="686">
        <f t="shared" si="44"/>
        <v>0</v>
      </c>
      <c r="K131" s="686">
        <f t="shared" si="45"/>
        <v>0</v>
      </c>
      <c r="L131" s="686">
        <f t="shared" si="49"/>
        <v>0</v>
      </c>
      <c r="M131" s="686">
        <f t="shared" si="46"/>
        <v>0</v>
      </c>
      <c r="N131" s="686">
        <f t="shared" si="47"/>
        <v>0</v>
      </c>
      <c r="O131" s="686">
        <f t="shared" si="48"/>
        <v>0</v>
      </c>
      <c r="P131" s="686">
        <f t="shared" si="37"/>
        <v>0</v>
      </c>
    </row>
    <row r="132" spans="2:16">
      <c r="B132" s="501">
        <v>2019</v>
      </c>
      <c r="C132" s="684">
        <f t="shared" si="50"/>
        <v>6.9999999999999999E-4</v>
      </c>
      <c r="D132" s="685">
        <f t="shared" si="38"/>
        <v>5.1000000000000004E-3</v>
      </c>
      <c r="E132" s="686">
        <f t="shared" si="39"/>
        <v>1.6226</v>
      </c>
      <c r="F132" s="685">
        <f t="shared" si="40"/>
        <v>6.0381999999999998</v>
      </c>
      <c r="G132" s="686">
        <f t="shared" si="41"/>
        <v>11.7262</v>
      </c>
      <c r="H132" s="685">
        <f t="shared" si="42"/>
        <v>1.9E-3</v>
      </c>
      <c r="I132" s="686">
        <f t="shared" si="43"/>
        <v>0.28210000000000002</v>
      </c>
      <c r="J132" s="686">
        <f t="shared" si="44"/>
        <v>0</v>
      </c>
      <c r="K132" s="686">
        <f t="shared" si="45"/>
        <v>0</v>
      </c>
      <c r="L132" s="686">
        <f t="shared" si="49"/>
        <v>0</v>
      </c>
      <c r="M132" s="686">
        <f t="shared" si="46"/>
        <v>0</v>
      </c>
      <c r="N132" s="686">
        <f t="shared" si="47"/>
        <v>0</v>
      </c>
      <c r="O132" s="686">
        <f t="shared" si="48"/>
        <v>0</v>
      </c>
      <c r="P132" s="686">
        <f t="shared" si="37"/>
        <v>0</v>
      </c>
    </row>
    <row r="133" spans="2:16" hidden="1">
      <c r="B133" s="502">
        <v>2020</v>
      </c>
      <c r="C133" s="687">
        <f t="shared" si="50"/>
        <v>0</v>
      </c>
      <c r="D133" s="688">
        <f t="shared" si="38"/>
        <v>5.1000000000000004E-3</v>
      </c>
      <c r="E133" s="689">
        <f t="shared" si="39"/>
        <v>1.6274</v>
      </c>
      <c r="F133" s="688">
        <f t="shared" si="40"/>
        <v>6.0561999999999996</v>
      </c>
      <c r="G133" s="689">
        <f>HLOOKUP(B133,$E$15:$O$114,37,FALSE)</f>
        <v>11.761200000000001</v>
      </c>
      <c r="H133" s="688">
        <f t="shared" si="42"/>
        <v>1.9E-3</v>
      </c>
      <c r="I133" s="689">
        <f t="shared" si="43"/>
        <v>0.28289999999999998</v>
      </c>
      <c r="J133" s="689">
        <f t="shared" si="44"/>
        <v>0</v>
      </c>
      <c r="K133" s="689">
        <f t="shared" si="45"/>
        <v>0</v>
      </c>
      <c r="L133" s="689">
        <f t="shared" si="49"/>
        <v>0</v>
      </c>
      <c r="M133" s="689">
        <f t="shared" si="46"/>
        <v>0</v>
      </c>
      <c r="N133" s="689">
        <f t="shared" si="47"/>
        <v>0</v>
      </c>
      <c r="O133" s="689">
        <f t="shared" si="48"/>
        <v>0</v>
      </c>
      <c r="P133" s="689">
        <f t="shared" si="37"/>
        <v>0</v>
      </c>
    </row>
    <row r="134" spans="2:16" ht="18.75" customHeight="1">
      <c r="B134" s="498" t="s">
        <v>625</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U109"/>
  <sheetViews>
    <sheetView topLeftCell="A61" zoomScale="90" zoomScaleNormal="90" workbookViewId="0">
      <selection activeCell="B67" sqref="B67"/>
    </sheetView>
  </sheetViews>
  <sheetFormatPr defaultColWidth="9" defaultRowHeight="15"/>
  <cols>
    <col min="1" max="1" width="9" style="12"/>
    <col min="2" max="2" width="8.28515625" style="12" customWidth="1"/>
    <col min="3" max="3" width="35.85546875" style="12" bestFit="1" customWidth="1"/>
    <col min="4" max="4" width="17.7109375" style="12" customWidth="1"/>
    <col min="5" max="5" width="21.7109375" style="12" bestFit="1" customWidth="1"/>
    <col min="6" max="6" width="18.140625" style="12" bestFit="1" customWidth="1"/>
    <col min="7" max="8" width="13.28515625" style="12" bestFit="1" customWidth="1"/>
    <col min="9" max="10" width="9" style="12"/>
    <col min="11" max="11" width="35.85546875" style="12" bestFit="1" customWidth="1"/>
    <col min="12" max="12" width="11.28515625" style="12" customWidth="1"/>
    <col min="13" max="13" width="14.5703125" style="12" customWidth="1"/>
    <col min="14" max="14" width="11.7109375" style="12" customWidth="1"/>
    <col min="15" max="15" width="12.140625" style="12" customWidth="1"/>
    <col min="16" max="20" width="9" style="12"/>
    <col min="21" max="21" width="9" style="12" customWidth="1"/>
    <col min="22" max="16384" width="9" style="12"/>
  </cols>
  <sheetData>
    <row r="14" spans="2:21" ht="15.75">
      <c r="B14" s="588" t="s">
        <v>505</v>
      </c>
    </row>
    <row r="15" spans="2:21" ht="15.75">
      <c r="B15" s="588"/>
    </row>
    <row r="16" spans="2:21" s="668" customFormat="1" ht="28.5" customHeight="1">
      <c r="B16" s="948" t="s">
        <v>628</v>
      </c>
      <c r="C16" s="948"/>
      <c r="D16" s="948"/>
      <c r="E16" s="948"/>
      <c r="F16" s="948"/>
      <c r="G16" s="948"/>
      <c r="H16" s="948"/>
      <c r="I16" s="948"/>
      <c r="J16" s="948"/>
      <c r="K16" s="948"/>
      <c r="L16" s="948"/>
      <c r="M16" s="948"/>
      <c r="N16" s="948"/>
      <c r="O16" s="948"/>
      <c r="P16" s="948"/>
      <c r="Q16" s="948"/>
      <c r="R16" s="948"/>
      <c r="S16" s="948"/>
      <c r="T16" s="948"/>
      <c r="U16" s="948"/>
    </row>
    <row r="17" spans="2:21" s="668" customFormat="1">
      <c r="B17" s="757"/>
      <c r="C17" s="757"/>
      <c r="D17" s="757"/>
      <c r="E17" s="757"/>
      <c r="F17" s="757"/>
      <c r="G17" s="757"/>
      <c r="H17" s="757"/>
      <c r="I17" s="757"/>
      <c r="J17" s="757"/>
      <c r="K17" s="757"/>
      <c r="L17" s="757"/>
      <c r="M17" s="757"/>
      <c r="N17" s="757"/>
      <c r="O17" s="757"/>
      <c r="P17" s="757"/>
      <c r="Q17" s="757"/>
      <c r="R17" s="757"/>
      <c r="S17" s="757"/>
      <c r="T17" s="757"/>
      <c r="U17" s="757"/>
    </row>
    <row r="18" spans="2:21" ht="36" customHeight="1">
      <c r="B18" s="949" t="s">
        <v>752</v>
      </c>
      <c r="C18" s="949"/>
      <c r="D18" s="949"/>
      <c r="E18" s="949"/>
      <c r="F18" s="949"/>
      <c r="G18" s="949"/>
      <c r="H18" s="949"/>
      <c r="I18" s="949"/>
      <c r="J18" s="949"/>
      <c r="K18" s="949"/>
      <c r="L18" s="949"/>
      <c r="M18" s="949"/>
      <c r="N18" s="949"/>
      <c r="O18" s="949"/>
      <c r="P18" s="949"/>
      <c r="Q18" s="949"/>
      <c r="R18" s="949"/>
      <c r="S18" s="949"/>
      <c r="T18" s="949"/>
      <c r="U18" s="949"/>
    </row>
    <row r="19" spans="2:21" ht="15.75" thickBot="1"/>
    <row r="20" spans="2:21" ht="15.75" thickBot="1">
      <c r="B20" s="8" t="s">
        <v>828</v>
      </c>
      <c r="J20" s="789"/>
      <c r="K20" s="790"/>
      <c r="L20" s="952" t="s">
        <v>27</v>
      </c>
      <c r="M20" s="953"/>
      <c r="N20" s="950" t="s">
        <v>28</v>
      </c>
      <c r="O20" s="951"/>
    </row>
    <row r="21" spans="2:21" s="704" customFormat="1" ht="30">
      <c r="B21" s="786" t="s">
        <v>800</v>
      </c>
      <c r="C21" s="787" t="s">
        <v>801</v>
      </c>
      <c r="D21" s="787" t="s">
        <v>802</v>
      </c>
      <c r="E21" s="787" t="s">
        <v>803</v>
      </c>
      <c r="F21" s="787" t="s">
        <v>804</v>
      </c>
      <c r="G21" s="787" t="s">
        <v>805</v>
      </c>
      <c r="H21" s="788" t="s">
        <v>806</v>
      </c>
      <c r="J21" s="791"/>
      <c r="K21" s="767"/>
      <c r="L21" s="802" t="str">
        <f>F24</f>
        <v>GS &lt;50</v>
      </c>
      <c r="M21" s="803" t="s">
        <v>826</v>
      </c>
      <c r="N21" s="804" t="str">
        <f>L21</f>
        <v>GS &lt;50</v>
      </c>
      <c r="O21" s="805" t="s">
        <v>826</v>
      </c>
    </row>
    <row r="22" spans="2:21">
      <c r="B22" s="773">
        <v>6626</v>
      </c>
      <c r="C22" s="774" t="s">
        <v>117</v>
      </c>
      <c r="D22" s="774">
        <v>2016</v>
      </c>
      <c r="E22" s="778">
        <v>201602</v>
      </c>
      <c r="F22" s="777" t="s">
        <v>826</v>
      </c>
      <c r="G22" s="770">
        <v>13142.640539737338</v>
      </c>
      <c r="H22" s="783">
        <v>1.7149847194239736</v>
      </c>
      <c r="J22" s="792">
        <v>2016</v>
      </c>
      <c r="K22" s="16" t="str">
        <f>C22</f>
        <v>Save on Energy Audit Funding Program</v>
      </c>
      <c r="L22" s="798">
        <f t="shared" ref="L22:M24" si="0">SUMIFS($G:$G,$C:$C,$K22,$D:$D,$J22,$F:$F,L$21)</f>
        <v>0</v>
      </c>
      <c r="M22" s="800">
        <f t="shared" si="0"/>
        <v>13142.640539737338</v>
      </c>
      <c r="N22" s="768">
        <f t="shared" ref="N22:O24" si="1">SUMIFS($H:$H,$C:$C,$K22,$D:$D,$J22,$F:$F,N$21)</f>
        <v>0</v>
      </c>
      <c r="O22" s="793">
        <f t="shared" si="1"/>
        <v>1.7149847194239736</v>
      </c>
    </row>
    <row r="23" spans="2:21">
      <c r="B23" s="773">
        <v>6916</v>
      </c>
      <c r="C23" s="774" t="s">
        <v>118</v>
      </c>
      <c r="D23" s="774">
        <v>2016</v>
      </c>
      <c r="E23" s="779">
        <v>125431</v>
      </c>
      <c r="F23" s="774" t="s">
        <v>826</v>
      </c>
      <c r="G23" s="770">
        <v>165276.05920119831</v>
      </c>
      <c r="H23" s="784">
        <v>9.8518377397292394</v>
      </c>
      <c r="J23" s="792">
        <v>2016</v>
      </c>
      <c r="K23" s="16" t="str">
        <f>C23</f>
        <v>Save on Energy Retrofit Program</v>
      </c>
      <c r="L23" s="798">
        <f t="shared" si="0"/>
        <v>32611.327715081876</v>
      </c>
      <c r="M23" s="800">
        <f t="shared" si="0"/>
        <v>691906.12661364314</v>
      </c>
      <c r="N23" s="768">
        <f t="shared" si="1"/>
        <v>4.0488658514171041</v>
      </c>
      <c r="O23" s="793">
        <f t="shared" si="1"/>
        <v>33.865040897911868</v>
      </c>
    </row>
    <row r="24" spans="2:21" ht="15.75" thickBot="1">
      <c r="B24" s="773">
        <v>6917</v>
      </c>
      <c r="C24" s="774" t="s">
        <v>118</v>
      </c>
      <c r="D24" s="774">
        <v>2016</v>
      </c>
      <c r="E24" s="779">
        <v>145061</v>
      </c>
      <c r="F24" s="774" t="s">
        <v>827</v>
      </c>
      <c r="G24" s="770">
        <v>2913.5067929441434</v>
      </c>
      <c r="H24" s="784">
        <v>0.33475935607770591</v>
      </c>
      <c r="J24" s="794">
        <v>2017</v>
      </c>
      <c r="K24" s="795" t="str">
        <f>C26</f>
        <v>Save on Energy Retrofit Program</v>
      </c>
      <c r="L24" s="799">
        <f t="shared" si="0"/>
        <v>201141.93849264039</v>
      </c>
      <c r="M24" s="801">
        <f t="shared" si="0"/>
        <v>133859.70235515235</v>
      </c>
      <c r="N24" s="796">
        <f t="shared" si="1"/>
        <v>49.881741544558146</v>
      </c>
      <c r="O24" s="797">
        <f t="shared" si="1"/>
        <v>21.265336689903183</v>
      </c>
    </row>
    <row r="25" spans="2:21" ht="15.75" thickBot="1">
      <c r="B25" s="773">
        <v>6918</v>
      </c>
      <c r="C25" s="774" t="s">
        <v>118</v>
      </c>
      <c r="D25" s="774">
        <v>2016</v>
      </c>
      <c r="E25" s="779">
        <v>145471</v>
      </c>
      <c r="F25" s="774" t="s">
        <v>826</v>
      </c>
      <c r="G25" s="770">
        <v>126356.6394565276</v>
      </c>
      <c r="H25" s="784">
        <v>0</v>
      </c>
    </row>
    <row r="26" spans="2:21">
      <c r="B26" s="773">
        <v>6919</v>
      </c>
      <c r="C26" s="774" t="s">
        <v>118</v>
      </c>
      <c r="D26" s="774">
        <v>2016</v>
      </c>
      <c r="E26" s="779">
        <v>145471</v>
      </c>
      <c r="F26" s="774" t="s">
        <v>826</v>
      </c>
      <c r="G26" s="770">
        <v>119258.0023148266</v>
      </c>
      <c r="H26" s="784">
        <v>0</v>
      </c>
      <c r="J26" s="789"/>
      <c r="K26" s="790"/>
      <c r="L26" s="821" t="s">
        <v>827</v>
      </c>
      <c r="M26" s="818"/>
      <c r="N26" s="806"/>
      <c r="O26" s="807" t="s">
        <v>826</v>
      </c>
    </row>
    <row r="27" spans="2:21">
      <c r="B27" s="773">
        <v>6920</v>
      </c>
      <c r="C27" s="774" t="s">
        <v>118</v>
      </c>
      <c r="D27" s="774">
        <v>2016</v>
      </c>
      <c r="E27" s="779">
        <v>149816</v>
      </c>
      <c r="F27" s="774" t="s">
        <v>826</v>
      </c>
      <c r="G27" s="770">
        <v>15057.405856405665</v>
      </c>
      <c r="H27" s="784">
        <v>0</v>
      </c>
      <c r="J27" s="792">
        <f>J22</f>
        <v>2016</v>
      </c>
      <c r="K27" s="16" t="str">
        <f>K22</f>
        <v>Save on Energy Audit Funding Program</v>
      </c>
      <c r="L27" s="822">
        <f>L22/(L22+M22)</f>
        <v>0</v>
      </c>
      <c r="M27" s="819">
        <f>M22/(M22+L22)</f>
        <v>1</v>
      </c>
      <c r="N27" s="808">
        <f>N22/(N22+O22)</f>
        <v>0</v>
      </c>
      <c r="O27" s="809">
        <f>O22/(O22+N22)</f>
        <v>1</v>
      </c>
    </row>
    <row r="28" spans="2:21">
      <c r="B28" s="773">
        <v>6921</v>
      </c>
      <c r="C28" s="774" t="s">
        <v>118</v>
      </c>
      <c r="D28" s="774">
        <v>2016</v>
      </c>
      <c r="E28" s="779">
        <v>152947</v>
      </c>
      <c r="F28" s="774" t="s">
        <v>827</v>
      </c>
      <c r="G28" s="770">
        <v>0</v>
      </c>
      <c r="H28" s="784">
        <v>0</v>
      </c>
      <c r="J28" s="792">
        <f t="shared" ref="J28:K28" si="2">J23</f>
        <v>2016</v>
      </c>
      <c r="K28" s="16" t="str">
        <f t="shared" si="2"/>
        <v>Save on Energy Retrofit Program</v>
      </c>
      <c r="L28" s="822">
        <f>L23/(L23+M23)</f>
        <v>4.5011100174662741E-2</v>
      </c>
      <c r="M28" s="819">
        <f>M23/(M23+L23)</f>
        <v>0.9549888998253373</v>
      </c>
      <c r="N28" s="808">
        <f>N23/(N23+O23)</f>
        <v>0.10679104841889615</v>
      </c>
      <c r="O28" s="809">
        <f>O23/(O23+N23)</f>
        <v>0.8932089515811038</v>
      </c>
    </row>
    <row r="29" spans="2:21" ht="15.75" thickBot="1">
      <c r="B29" s="773">
        <v>6922</v>
      </c>
      <c r="C29" s="774" t="s">
        <v>118</v>
      </c>
      <c r="D29" s="774">
        <v>2016</v>
      </c>
      <c r="E29" s="779">
        <v>154290</v>
      </c>
      <c r="F29" s="774" t="s">
        <v>826</v>
      </c>
      <c r="G29" s="770">
        <v>12818.756567812528</v>
      </c>
      <c r="H29" s="784">
        <v>2.8474877517550148</v>
      </c>
      <c r="J29" s="794">
        <f t="shared" ref="J29:K29" si="3">J24</f>
        <v>2017</v>
      </c>
      <c r="K29" s="795" t="str">
        <f t="shared" si="3"/>
        <v>Save on Energy Retrofit Program</v>
      </c>
      <c r="L29" s="823">
        <f>L24/(L24+M24)</f>
        <v>0.60042075610020307</v>
      </c>
      <c r="M29" s="820">
        <f>M24/(M24+L24)</f>
        <v>0.39957924389979693</v>
      </c>
      <c r="N29" s="810">
        <f>N24/(N24+O24)</f>
        <v>0.701107379001223</v>
      </c>
      <c r="O29" s="811">
        <f>O24/(O24+N24)</f>
        <v>0.29889262099877695</v>
      </c>
    </row>
    <row r="30" spans="2:21">
      <c r="B30" s="773">
        <v>6923</v>
      </c>
      <c r="C30" s="774" t="s">
        <v>118</v>
      </c>
      <c r="D30" s="774">
        <v>2016</v>
      </c>
      <c r="E30" s="779">
        <v>154290</v>
      </c>
      <c r="F30" s="774" t="s">
        <v>826</v>
      </c>
      <c r="G30" s="770">
        <v>94439.484731715245</v>
      </c>
      <c r="H30" s="784">
        <v>0</v>
      </c>
    </row>
    <row r="31" spans="2:21">
      <c r="B31" s="773">
        <v>6924</v>
      </c>
      <c r="C31" s="774" t="s">
        <v>118</v>
      </c>
      <c r="D31" s="774">
        <v>2016</v>
      </c>
      <c r="E31" s="779">
        <v>155352</v>
      </c>
      <c r="F31" s="774" t="s">
        <v>827</v>
      </c>
      <c r="G31" s="770">
        <v>6550.0049142502721</v>
      </c>
      <c r="H31" s="784">
        <v>2.0339198226821527</v>
      </c>
    </row>
    <row r="32" spans="2:21">
      <c r="B32" s="773">
        <v>6925</v>
      </c>
      <c r="C32" s="774" t="s">
        <v>118</v>
      </c>
      <c r="D32" s="774">
        <v>2016</v>
      </c>
      <c r="E32" s="779">
        <v>157728</v>
      </c>
      <c r="F32" s="774" t="s">
        <v>827</v>
      </c>
      <c r="G32" s="770">
        <v>2000.9841669642078</v>
      </c>
      <c r="H32" s="784">
        <v>0</v>
      </c>
    </row>
    <row r="33" spans="2:8">
      <c r="B33" s="773">
        <v>6926</v>
      </c>
      <c r="C33" s="774" t="s">
        <v>118</v>
      </c>
      <c r="D33" s="774">
        <v>2016</v>
      </c>
      <c r="E33" s="779">
        <v>158072</v>
      </c>
      <c r="F33" s="774" t="s">
        <v>826</v>
      </c>
      <c r="G33" s="770">
        <v>1460.2007474765485</v>
      </c>
      <c r="H33" s="784">
        <v>1.880285283395017</v>
      </c>
    </row>
    <row r="34" spans="2:8">
      <c r="B34" s="773">
        <v>6927</v>
      </c>
      <c r="C34" s="774" t="s">
        <v>118</v>
      </c>
      <c r="D34" s="774">
        <v>2016</v>
      </c>
      <c r="E34" s="779">
        <v>160572</v>
      </c>
      <c r="F34" s="774" t="s">
        <v>827</v>
      </c>
      <c r="G34" s="770">
        <v>3651.7961047096792</v>
      </c>
      <c r="H34" s="784">
        <v>0</v>
      </c>
    </row>
    <row r="35" spans="2:8">
      <c r="B35" s="773">
        <v>6928</v>
      </c>
      <c r="C35" s="774" t="s">
        <v>118</v>
      </c>
      <c r="D35" s="774">
        <v>2016</v>
      </c>
      <c r="E35" s="779">
        <v>160868</v>
      </c>
      <c r="F35" s="774" t="s">
        <v>826</v>
      </c>
      <c r="G35" s="770">
        <v>535.96523786417629</v>
      </c>
      <c r="H35" s="784">
        <v>0.67153045835536318</v>
      </c>
    </row>
    <row r="36" spans="2:8">
      <c r="B36" s="773">
        <v>6929</v>
      </c>
      <c r="C36" s="774" t="s">
        <v>118</v>
      </c>
      <c r="D36" s="774">
        <v>2016</v>
      </c>
      <c r="E36" s="779">
        <v>161084</v>
      </c>
      <c r="F36" s="774" t="s">
        <v>826</v>
      </c>
      <c r="G36" s="770">
        <v>10955.388314129039</v>
      </c>
      <c r="H36" s="784">
        <v>0</v>
      </c>
    </row>
    <row r="37" spans="2:8">
      <c r="B37" s="773">
        <v>6930</v>
      </c>
      <c r="C37" s="774" t="s">
        <v>118</v>
      </c>
      <c r="D37" s="774">
        <v>2016</v>
      </c>
      <c r="E37" s="779">
        <v>161241</v>
      </c>
      <c r="F37" s="774" t="s">
        <v>827</v>
      </c>
      <c r="G37" s="770">
        <v>12577.614763775024</v>
      </c>
      <c r="H37" s="784">
        <v>1.490974862700281</v>
      </c>
    </row>
    <row r="38" spans="2:8">
      <c r="B38" s="773">
        <v>6931</v>
      </c>
      <c r="C38" s="774" t="s">
        <v>118</v>
      </c>
      <c r="D38" s="774">
        <v>2016</v>
      </c>
      <c r="E38" s="779">
        <v>164947</v>
      </c>
      <c r="F38" s="774" t="s">
        <v>826</v>
      </c>
      <c r="G38" s="770">
        <v>13627.539195849669</v>
      </c>
      <c r="H38" s="784">
        <v>0.66934121514794742</v>
      </c>
    </row>
    <row r="39" spans="2:8">
      <c r="B39" s="773">
        <v>6932</v>
      </c>
      <c r="C39" s="774" t="s">
        <v>118</v>
      </c>
      <c r="D39" s="774">
        <v>2016</v>
      </c>
      <c r="E39" s="779">
        <v>164947</v>
      </c>
      <c r="F39" s="774" t="s">
        <v>826</v>
      </c>
      <c r="G39" s="770">
        <v>47354.737132524431</v>
      </c>
      <c r="H39" s="784">
        <v>5.9737078719500376</v>
      </c>
    </row>
    <row r="40" spans="2:8">
      <c r="B40" s="773">
        <v>6933</v>
      </c>
      <c r="C40" s="774" t="s">
        <v>118</v>
      </c>
      <c r="D40" s="774">
        <v>2016</v>
      </c>
      <c r="E40" s="779">
        <v>165960</v>
      </c>
      <c r="F40" s="774" t="s">
        <v>827</v>
      </c>
      <c r="G40" s="770">
        <v>2916.4368054743418</v>
      </c>
      <c r="H40" s="784">
        <v>0.18921180995696424</v>
      </c>
    </row>
    <row r="41" spans="2:8">
      <c r="B41" s="773">
        <v>6934</v>
      </c>
      <c r="C41" s="774" t="s">
        <v>118</v>
      </c>
      <c r="D41" s="774">
        <v>2016</v>
      </c>
      <c r="E41" s="779">
        <v>166169</v>
      </c>
      <c r="F41" s="774" t="s">
        <v>826</v>
      </c>
      <c r="G41" s="770">
        <v>34174.828021418616</v>
      </c>
      <c r="H41" s="784">
        <v>7.6126713363246292</v>
      </c>
    </row>
    <row r="42" spans="2:8">
      <c r="B42" s="773">
        <v>6935</v>
      </c>
      <c r="C42" s="774" t="s">
        <v>118</v>
      </c>
      <c r="D42" s="774">
        <v>2016</v>
      </c>
      <c r="E42" s="779">
        <v>166169</v>
      </c>
      <c r="F42" s="774" t="s">
        <v>826</v>
      </c>
      <c r="G42" s="770">
        <v>9197.0234774092405</v>
      </c>
      <c r="H42" s="784">
        <v>0</v>
      </c>
    </row>
    <row r="43" spans="2:8">
      <c r="B43" s="773">
        <v>6936</v>
      </c>
      <c r="C43" s="774" t="s">
        <v>118</v>
      </c>
      <c r="D43" s="774">
        <v>2016</v>
      </c>
      <c r="E43" s="779">
        <v>167305</v>
      </c>
      <c r="F43" s="774" t="s">
        <v>827</v>
      </c>
      <c r="G43" s="770">
        <v>2000.9841669642078</v>
      </c>
      <c r="H43" s="784">
        <v>0</v>
      </c>
    </row>
    <row r="44" spans="2:8">
      <c r="B44" s="773">
        <v>6937</v>
      </c>
      <c r="C44" s="774" t="s">
        <v>118</v>
      </c>
      <c r="D44" s="774">
        <v>2016</v>
      </c>
      <c r="E44" s="779">
        <v>167425</v>
      </c>
      <c r="F44" s="774" t="s">
        <v>826</v>
      </c>
      <c r="G44" s="770">
        <v>5672.7901133435289</v>
      </c>
      <c r="H44" s="784">
        <v>0</v>
      </c>
    </row>
    <row r="45" spans="2:8">
      <c r="B45" s="773">
        <v>42392</v>
      </c>
      <c r="C45" s="774" t="s">
        <v>118</v>
      </c>
      <c r="D45" s="774">
        <v>2016</v>
      </c>
      <c r="E45" s="780">
        <v>169042</v>
      </c>
      <c r="F45" s="774" t="s">
        <v>826</v>
      </c>
      <c r="G45" s="770">
        <v>35721.306245141808</v>
      </c>
      <c r="H45" s="783">
        <v>4.3581792412546143</v>
      </c>
    </row>
    <row r="46" spans="2:8">
      <c r="B46" s="773">
        <v>42394</v>
      </c>
      <c r="C46" s="774" t="s">
        <v>118</v>
      </c>
      <c r="D46" s="774">
        <v>2017</v>
      </c>
      <c r="E46" s="780" t="s">
        <v>807</v>
      </c>
      <c r="F46" s="774" t="s">
        <v>827</v>
      </c>
      <c r="G46" s="770">
        <v>17102.757686315617</v>
      </c>
      <c r="H46" s="783">
        <v>5.6982455198656021</v>
      </c>
    </row>
    <row r="47" spans="2:8">
      <c r="B47" s="773">
        <v>42395</v>
      </c>
      <c r="C47" s="774" t="s">
        <v>118</v>
      </c>
      <c r="D47" s="774">
        <v>2017</v>
      </c>
      <c r="E47" s="780" t="s">
        <v>808</v>
      </c>
      <c r="F47" s="774" t="s">
        <v>827</v>
      </c>
      <c r="G47" s="770">
        <v>34735.344567472253</v>
      </c>
      <c r="H47" s="783">
        <v>13.205002212283004</v>
      </c>
    </row>
    <row r="48" spans="2:8">
      <c r="B48" s="773">
        <v>42396</v>
      </c>
      <c r="C48" s="774" t="s">
        <v>118</v>
      </c>
      <c r="D48" s="774">
        <v>2017</v>
      </c>
      <c r="E48" s="780" t="s">
        <v>809</v>
      </c>
      <c r="F48" s="774" t="s">
        <v>826</v>
      </c>
      <c r="G48" s="770">
        <v>5973.5318545612063</v>
      </c>
      <c r="H48" s="783">
        <v>1.0152810949608779</v>
      </c>
    </row>
    <row r="49" spans="2:8">
      <c r="B49" s="773">
        <v>42397</v>
      </c>
      <c r="C49" s="774" t="s">
        <v>118</v>
      </c>
      <c r="D49" s="774">
        <v>2017</v>
      </c>
      <c r="E49" s="780" t="s">
        <v>810</v>
      </c>
      <c r="F49" s="774" t="s">
        <v>826</v>
      </c>
      <c r="G49" s="770">
        <v>8484.3916741427674</v>
      </c>
      <c r="H49" s="783">
        <v>0</v>
      </c>
    </row>
    <row r="50" spans="2:8">
      <c r="B50" s="773">
        <v>42398</v>
      </c>
      <c r="C50" s="774" t="s">
        <v>118</v>
      </c>
      <c r="D50" s="774">
        <v>2017</v>
      </c>
      <c r="E50" s="780" t="s">
        <v>811</v>
      </c>
      <c r="F50" s="774" t="s">
        <v>827</v>
      </c>
      <c r="G50" s="770">
        <v>6810.8488993375122</v>
      </c>
      <c r="H50" s="783">
        <v>1.3597514664654611</v>
      </c>
    </row>
    <row r="51" spans="2:8">
      <c r="B51" s="773">
        <v>42399</v>
      </c>
      <c r="C51" s="774" t="s">
        <v>118</v>
      </c>
      <c r="D51" s="774">
        <v>2017</v>
      </c>
      <c r="E51" s="780" t="s">
        <v>812</v>
      </c>
      <c r="F51" s="774" t="s">
        <v>827</v>
      </c>
      <c r="G51" s="770">
        <v>3213.4614611612005</v>
      </c>
      <c r="H51" s="783">
        <v>0.54617046503420408</v>
      </c>
    </row>
    <row r="52" spans="2:8">
      <c r="B52" s="773">
        <v>42400</v>
      </c>
      <c r="C52" s="774" t="s">
        <v>118</v>
      </c>
      <c r="D52" s="774">
        <v>2017</v>
      </c>
      <c r="E52" s="780" t="s">
        <v>813</v>
      </c>
      <c r="F52" s="774" t="s">
        <v>827</v>
      </c>
      <c r="G52" s="770">
        <v>6115.7588034793307</v>
      </c>
      <c r="H52" s="783">
        <v>1.039454454364708</v>
      </c>
    </row>
    <row r="53" spans="2:8">
      <c r="B53" s="773">
        <v>42401</v>
      </c>
      <c r="C53" s="774" t="s">
        <v>118</v>
      </c>
      <c r="D53" s="774">
        <v>2017</v>
      </c>
      <c r="E53" s="780" t="s">
        <v>814</v>
      </c>
      <c r="F53" s="774" t="s">
        <v>827</v>
      </c>
      <c r="G53" s="770">
        <v>1807.4029773269651</v>
      </c>
      <c r="H53" s="783">
        <v>0</v>
      </c>
    </row>
    <row r="54" spans="2:8">
      <c r="B54" s="773">
        <v>42402</v>
      </c>
      <c r="C54" s="774" t="s">
        <v>118</v>
      </c>
      <c r="D54" s="774">
        <v>2017</v>
      </c>
      <c r="E54" s="780" t="s">
        <v>815</v>
      </c>
      <c r="F54" s="774" t="s">
        <v>827</v>
      </c>
      <c r="G54" s="770">
        <v>18867.556812275379</v>
      </c>
      <c r="H54" s="783">
        <v>3.2067919291292761</v>
      </c>
    </row>
    <row r="55" spans="2:8">
      <c r="B55" s="773">
        <v>42403</v>
      </c>
      <c r="C55" s="774" t="s">
        <v>118</v>
      </c>
      <c r="D55" s="774">
        <v>2017</v>
      </c>
      <c r="E55" s="780" t="s">
        <v>816</v>
      </c>
      <c r="F55" s="774" t="s">
        <v>827</v>
      </c>
      <c r="G55" s="770">
        <v>23535.247402602923</v>
      </c>
      <c r="H55" s="783">
        <v>0</v>
      </c>
    </row>
    <row r="56" spans="2:8">
      <c r="B56" s="773">
        <v>42404</v>
      </c>
      <c r="C56" s="774" t="s">
        <v>118</v>
      </c>
      <c r="D56" s="774">
        <v>2017</v>
      </c>
      <c r="E56" s="780" t="s">
        <v>817</v>
      </c>
      <c r="F56" s="774" t="s">
        <v>827</v>
      </c>
      <c r="G56" s="770">
        <v>41157.375309230316</v>
      </c>
      <c r="H56" s="783">
        <v>17.65451382729141</v>
      </c>
    </row>
    <row r="57" spans="2:8">
      <c r="B57" s="773">
        <v>42405</v>
      </c>
      <c r="C57" s="774" t="s">
        <v>118</v>
      </c>
      <c r="D57" s="774">
        <v>2017</v>
      </c>
      <c r="E57" s="780" t="s">
        <v>818</v>
      </c>
      <c r="F57" s="774" t="s">
        <v>827</v>
      </c>
      <c r="G57" s="770">
        <v>8267.1473156071461</v>
      </c>
      <c r="H57" s="783">
        <v>0.86119579645323951</v>
      </c>
    </row>
    <row r="58" spans="2:8">
      <c r="B58" s="773">
        <v>42406</v>
      </c>
      <c r="C58" s="774" t="s">
        <v>118</v>
      </c>
      <c r="D58" s="774">
        <v>2017</v>
      </c>
      <c r="E58" s="780" t="s">
        <v>819</v>
      </c>
      <c r="F58" s="774" t="s">
        <v>827</v>
      </c>
      <c r="G58" s="770">
        <v>12871.538877090219</v>
      </c>
      <c r="H58" s="783">
        <v>2.1876890260466526</v>
      </c>
    </row>
    <row r="59" spans="2:8">
      <c r="B59" s="773">
        <v>42407</v>
      </c>
      <c r="C59" s="774" t="s">
        <v>118</v>
      </c>
      <c r="D59" s="774">
        <v>2017</v>
      </c>
      <c r="E59" s="780" t="s">
        <v>820</v>
      </c>
      <c r="F59" s="774" t="s">
        <v>826</v>
      </c>
      <c r="G59" s="770">
        <v>2295.329615115144</v>
      </c>
      <c r="H59" s="783">
        <v>0.39012176073871724</v>
      </c>
    </row>
    <row r="60" spans="2:8">
      <c r="B60" s="773">
        <v>42408</v>
      </c>
      <c r="C60" s="774" t="s">
        <v>118</v>
      </c>
      <c r="D60" s="774">
        <v>2017</v>
      </c>
      <c r="E60" s="780" t="s">
        <v>821</v>
      </c>
      <c r="F60" s="774" t="s">
        <v>826</v>
      </c>
      <c r="G60" s="770">
        <v>8451.8844263491173</v>
      </c>
      <c r="H60" s="783">
        <v>0</v>
      </c>
    </row>
    <row r="61" spans="2:8">
      <c r="B61" s="773">
        <v>42409</v>
      </c>
      <c r="C61" s="774" t="s">
        <v>118</v>
      </c>
      <c r="D61" s="774">
        <v>2017</v>
      </c>
      <c r="E61" s="780" t="s">
        <v>822</v>
      </c>
      <c r="F61" s="774" t="s">
        <v>827</v>
      </c>
      <c r="G61" s="770">
        <v>18714.677162843807</v>
      </c>
      <c r="H61" s="783">
        <v>4.1229268476245853</v>
      </c>
    </row>
    <row r="62" spans="2:8">
      <c r="B62" s="773">
        <v>42410</v>
      </c>
      <c r="C62" s="774" t="s">
        <v>118</v>
      </c>
      <c r="D62" s="774">
        <v>2017</v>
      </c>
      <c r="E62" s="780" t="s">
        <v>823</v>
      </c>
      <c r="F62" s="774" t="s">
        <v>827</v>
      </c>
      <c r="G62" s="770">
        <v>7942.8212178977374</v>
      </c>
      <c r="H62" s="783">
        <v>0</v>
      </c>
    </row>
    <row r="63" spans="2:8">
      <c r="B63" s="773">
        <v>42411</v>
      </c>
      <c r="C63" s="774" t="s">
        <v>118</v>
      </c>
      <c r="D63" s="774">
        <v>2017</v>
      </c>
      <c r="E63" s="780" t="s">
        <v>824</v>
      </c>
      <c r="F63" s="774" t="s">
        <v>826</v>
      </c>
      <c r="G63" s="770">
        <v>106571.04503448104</v>
      </c>
      <c r="H63" s="783">
        <v>19.077151091284836</v>
      </c>
    </row>
    <row r="64" spans="2:8" ht="15.75" thickBot="1">
      <c r="B64" s="775">
        <v>42412</v>
      </c>
      <c r="C64" s="776" t="s">
        <v>118</v>
      </c>
      <c r="D64" s="776">
        <v>2017</v>
      </c>
      <c r="E64" s="781" t="s">
        <v>825</v>
      </c>
      <c r="F64" s="776" t="s">
        <v>826</v>
      </c>
      <c r="G64" s="782">
        <v>2083.5197505030583</v>
      </c>
      <c r="H64" s="785">
        <v>0.78278274291875272</v>
      </c>
    </row>
    <row r="66" spans="2:15" ht="15.75" thickBot="1">
      <c r="B66" s="12" t="s">
        <v>908</v>
      </c>
    </row>
    <row r="67" spans="2:15" ht="30.75" thickBot="1">
      <c r="B67" s="812" t="s">
        <v>901</v>
      </c>
      <c r="C67" s="813" t="s">
        <v>801</v>
      </c>
      <c r="D67" s="813"/>
      <c r="E67" s="814" t="s">
        <v>904</v>
      </c>
      <c r="F67" s="813" t="s">
        <v>804</v>
      </c>
      <c r="G67" s="813" t="s">
        <v>902</v>
      </c>
      <c r="H67" s="815" t="s">
        <v>903</v>
      </c>
    </row>
    <row r="68" spans="2:15">
      <c r="B68" s="816" t="s">
        <v>829</v>
      </c>
      <c r="C68" s="817" t="s">
        <v>830</v>
      </c>
      <c r="D68" s="817">
        <f>YEAR(E68)</f>
        <v>2018</v>
      </c>
      <c r="E68" s="817" t="s">
        <v>831</v>
      </c>
      <c r="F68" s="817" t="s">
        <v>827</v>
      </c>
      <c r="G68" s="817">
        <v>0.96</v>
      </c>
      <c r="H68" s="824">
        <v>4407</v>
      </c>
      <c r="J68" s="789"/>
      <c r="K68" s="790"/>
      <c r="L68" s="952" t="s">
        <v>27</v>
      </c>
      <c r="M68" s="953"/>
      <c r="N68" s="950" t="s">
        <v>28</v>
      </c>
      <c r="O68" s="951"/>
    </row>
    <row r="69" spans="2:15">
      <c r="B69" s="816" t="s">
        <v>832</v>
      </c>
      <c r="C69" s="817" t="s">
        <v>830</v>
      </c>
      <c r="D69" s="817">
        <f t="shared" ref="D69:D109" si="4">YEAR(E69)</f>
        <v>2018</v>
      </c>
      <c r="E69" s="817" t="s">
        <v>833</v>
      </c>
      <c r="F69" s="817" t="s">
        <v>827</v>
      </c>
      <c r="G69" s="817">
        <v>1.56</v>
      </c>
      <c r="H69" s="824">
        <v>7167</v>
      </c>
      <c r="J69" s="791"/>
      <c r="K69" s="767"/>
      <c r="L69" s="802" t="s">
        <v>827</v>
      </c>
      <c r="M69" s="803" t="s">
        <v>826</v>
      </c>
      <c r="N69" s="804" t="s">
        <v>827</v>
      </c>
      <c r="O69" s="805" t="s">
        <v>826</v>
      </c>
    </row>
    <row r="70" spans="2:15">
      <c r="B70" s="816" t="s">
        <v>834</v>
      </c>
      <c r="C70" s="817" t="s">
        <v>830</v>
      </c>
      <c r="D70" s="817">
        <f t="shared" si="4"/>
        <v>2018</v>
      </c>
      <c r="E70" s="817" t="s">
        <v>835</v>
      </c>
      <c r="F70" s="817" t="s">
        <v>826</v>
      </c>
      <c r="G70" s="817">
        <v>0</v>
      </c>
      <c r="H70" s="824">
        <v>0</v>
      </c>
      <c r="J70" s="792">
        <v>2018</v>
      </c>
      <c r="K70" s="16" t="str">
        <f>C70</f>
        <v>SAVE ON ENERGY RETROFIT PROGRAM</v>
      </c>
      <c r="L70" s="798">
        <f t="shared" ref="L70:M72" si="5">SUMIFS($H:$H,$C:$C,$K70,$D:$D,$J70,$F:$F,L$21)</f>
        <v>214765</v>
      </c>
      <c r="M70" s="800">
        <f t="shared" si="5"/>
        <v>1325597</v>
      </c>
      <c r="N70" s="768">
        <f t="shared" ref="N70:O72" si="6">SUMIFS($G:$G,$C:$C,$K70,$D:$D,$J70,$F:$F,N$69)</f>
        <v>34.160000000000004</v>
      </c>
      <c r="O70" s="793">
        <f t="shared" si="6"/>
        <v>189.03</v>
      </c>
    </row>
    <row r="71" spans="2:15">
      <c r="B71" s="816" t="s">
        <v>836</v>
      </c>
      <c r="C71" s="817" t="s">
        <v>830</v>
      </c>
      <c r="D71" s="817">
        <f t="shared" si="4"/>
        <v>2018</v>
      </c>
      <c r="E71" s="817" t="s">
        <v>837</v>
      </c>
      <c r="F71" s="817" t="s">
        <v>826</v>
      </c>
      <c r="G71" s="817">
        <v>4.49</v>
      </c>
      <c r="H71" s="824">
        <v>42293</v>
      </c>
      <c r="J71" s="792">
        <v>2018</v>
      </c>
      <c r="K71" s="16" t="str">
        <f>C101</f>
        <v>HPNC</v>
      </c>
      <c r="L71" s="798">
        <f t="shared" si="5"/>
        <v>0</v>
      </c>
      <c r="M71" s="800">
        <f t="shared" si="5"/>
        <v>28082</v>
      </c>
      <c r="N71" s="768">
        <f t="shared" si="6"/>
        <v>0</v>
      </c>
      <c r="O71" s="793">
        <f t="shared" si="6"/>
        <v>5.76</v>
      </c>
    </row>
    <row r="72" spans="2:15" ht="15.75" thickBot="1">
      <c r="B72" s="816" t="s">
        <v>838</v>
      </c>
      <c r="C72" s="817" t="s">
        <v>830</v>
      </c>
      <c r="D72" s="817">
        <f t="shared" si="4"/>
        <v>2018</v>
      </c>
      <c r="E72" s="817" t="s">
        <v>839</v>
      </c>
      <c r="F72" s="817" t="s">
        <v>827</v>
      </c>
      <c r="G72" s="817">
        <v>15.9</v>
      </c>
      <c r="H72" s="824">
        <v>73005</v>
      </c>
      <c r="J72" s="794">
        <v>2019</v>
      </c>
      <c r="K72" s="795" t="str">
        <f>C73</f>
        <v>SAVE ON ENERGY RETROFIT PROGRAM</v>
      </c>
      <c r="L72" s="799">
        <f t="shared" si="5"/>
        <v>131605</v>
      </c>
      <c r="M72" s="801">
        <f t="shared" si="5"/>
        <v>54796</v>
      </c>
      <c r="N72" s="796">
        <f t="shared" si="6"/>
        <v>25.47</v>
      </c>
      <c r="O72" s="797">
        <f t="shared" si="6"/>
        <v>11.64</v>
      </c>
    </row>
    <row r="73" spans="2:15">
      <c r="B73" s="816" t="s">
        <v>840</v>
      </c>
      <c r="C73" s="817" t="s">
        <v>830</v>
      </c>
      <c r="D73" s="817">
        <f t="shared" si="4"/>
        <v>2018</v>
      </c>
      <c r="E73" s="817" t="s">
        <v>839</v>
      </c>
      <c r="F73" s="817" t="s">
        <v>826</v>
      </c>
      <c r="G73" s="817">
        <v>19.39</v>
      </c>
      <c r="H73" s="824">
        <v>158778</v>
      </c>
    </row>
    <row r="74" spans="2:15" ht="15.75" thickBot="1">
      <c r="B74" s="816" t="s">
        <v>841</v>
      </c>
      <c r="C74" s="817" t="s">
        <v>830</v>
      </c>
      <c r="D74" s="817">
        <f t="shared" si="4"/>
        <v>2018</v>
      </c>
      <c r="E74" s="817" t="s">
        <v>842</v>
      </c>
      <c r="F74" s="817" t="s">
        <v>827</v>
      </c>
      <c r="G74" s="817">
        <v>2.4</v>
      </c>
      <c r="H74" s="824">
        <v>13006</v>
      </c>
    </row>
    <row r="75" spans="2:15">
      <c r="B75" s="816" t="s">
        <v>843</v>
      </c>
      <c r="C75" s="817" t="s">
        <v>830</v>
      </c>
      <c r="D75" s="817">
        <f t="shared" si="4"/>
        <v>2018</v>
      </c>
      <c r="E75" s="817" t="s">
        <v>844</v>
      </c>
      <c r="F75" s="817" t="s">
        <v>827</v>
      </c>
      <c r="G75" s="817">
        <v>0</v>
      </c>
      <c r="H75" s="824">
        <v>4670</v>
      </c>
      <c r="J75" s="789"/>
      <c r="K75" s="790"/>
      <c r="L75" s="821" t="s">
        <v>827</v>
      </c>
      <c r="M75" s="818" t="s">
        <v>826</v>
      </c>
      <c r="N75" s="806" t="s">
        <v>827</v>
      </c>
      <c r="O75" s="807" t="s">
        <v>826</v>
      </c>
    </row>
    <row r="76" spans="2:15">
      <c r="B76" s="816" t="s">
        <v>845</v>
      </c>
      <c r="C76" s="817" t="s">
        <v>830</v>
      </c>
      <c r="D76" s="817">
        <f t="shared" si="4"/>
        <v>2018</v>
      </c>
      <c r="E76" s="817" t="s">
        <v>844</v>
      </c>
      <c r="F76" s="817" t="s">
        <v>827</v>
      </c>
      <c r="G76" s="817">
        <v>0.6</v>
      </c>
      <c r="H76" s="824">
        <v>3250</v>
      </c>
      <c r="J76" s="792">
        <v>2018</v>
      </c>
      <c r="K76" s="16" t="str">
        <f>K70</f>
        <v>SAVE ON ENERGY RETROFIT PROGRAM</v>
      </c>
      <c r="L76" s="822">
        <f>L70/(L70+M70)</f>
        <v>0.13942501827492498</v>
      </c>
      <c r="M76" s="819">
        <f>M70/(M70+L70)</f>
        <v>0.86057498172507496</v>
      </c>
      <c r="N76" s="808">
        <f>N70/(N70+O70)</f>
        <v>0.15305345221560107</v>
      </c>
      <c r="O76" s="809">
        <f>O70/(O70+N70)</f>
        <v>0.84694654778439893</v>
      </c>
    </row>
    <row r="77" spans="2:15">
      <c r="B77" s="816" t="s">
        <v>846</v>
      </c>
      <c r="C77" s="817" t="s">
        <v>830</v>
      </c>
      <c r="D77" s="817">
        <f t="shared" si="4"/>
        <v>2018</v>
      </c>
      <c r="E77" s="817" t="s">
        <v>847</v>
      </c>
      <c r="F77" s="817" t="s">
        <v>827</v>
      </c>
      <c r="G77" s="817">
        <v>0</v>
      </c>
      <c r="H77" s="824">
        <v>7560</v>
      </c>
      <c r="J77" s="792">
        <f>J71</f>
        <v>2018</v>
      </c>
      <c r="K77" s="16" t="str">
        <f>K71</f>
        <v>HPNC</v>
      </c>
      <c r="L77" s="822">
        <f>L71/(L71+M71)</f>
        <v>0</v>
      </c>
      <c r="M77" s="819">
        <f>M71/(M71+L71)</f>
        <v>1</v>
      </c>
      <c r="N77" s="808">
        <f>N71/(N71+O71)</f>
        <v>0</v>
      </c>
      <c r="O77" s="809">
        <f>O71/(O71+N71)</f>
        <v>1</v>
      </c>
    </row>
    <row r="78" spans="2:15" ht="15.75" thickBot="1">
      <c r="B78" s="816" t="s">
        <v>848</v>
      </c>
      <c r="C78" s="817" t="s">
        <v>830</v>
      </c>
      <c r="D78" s="817">
        <f t="shared" si="4"/>
        <v>2018</v>
      </c>
      <c r="E78" s="817" t="s">
        <v>849</v>
      </c>
      <c r="F78" s="817" t="s">
        <v>826</v>
      </c>
      <c r="G78" s="817">
        <v>22.56</v>
      </c>
      <c r="H78" s="824">
        <v>103629</v>
      </c>
      <c r="J78" s="794">
        <v>2019</v>
      </c>
      <c r="K78" s="795" t="str">
        <f>K72</f>
        <v>SAVE ON ENERGY RETROFIT PROGRAM</v>
      </c>
      <c r="L78" s="823">
        <f>L72/(L72+M72)</f>
        <v>0.70603162000203856</v>
      </c>
      <c r="M78" s="820">
        <f>M72/(M72+L72)</f>
        <v>0.29396837999796138</v>
      </c>
      <c r="N78" s="810">
        <f>N72/(N72+O72)</f>
        <v>0.68633791430881164</v>
      </c>
      <c r="O78" s="811">
        <f>O72/(O72+N72)</f>
        <v>0.31366208569118836</v>
      </c>
    </row>
    <row r="79" spans="2:15">
      <c r="B79" s="816" t="s">
        <v>850</v>
      </c>
      <c r="C79" s="817" t="s">
        <v>830</v>
      </c>
      <c r="D79" s="817">
        <f t="shared" si="4"/>
        <v>2018</v>
      </c>
      <c r="E79" s="817" t="s">
        <v>851</v>
      </c>
      <c r="F79" s="817" t="s">
        <v>827</v>
      </c>
      <c r="G79" s="817">
        <v>1.94</v>
      </c>
      <c r="H79" s="824">
        <v>8912</v>
      </c>
    </row>
    <row r="80" spans="2:15">
      <c r="B80" s="816" t="s">
        <v>852</v>
      </c>
      <c r="C80" s="817" t="s">
        <v>830</v>
      </c>
      <c r="D80" s="817">
        <f t="shared" si="4"/>
        <v>2018</v>
      </c>
      <c r="E80" s="817" t="s">
        <v>853</v>
      </c>
      <c r="F80" s="817" t="s">
        <v>827</v>
      </c>
      <c r="G80" s="817">
        <v>1.5</v>
      </c>
      <c r="H80" s="824">
        <v>6011</v>
      </c>
    </row>
    <row r="81" spans="2:8">
      <c r="B81" s="816" t="s">
        <v>854</v>
      </c>
      <c r="C81" s="817" t="s">
        <v>830</v>
      </c>
      <c r="D81" s="817">
        <f t="shared" si="4"/>
        <v>2018</v>
      </c>
      <c r="E81" s="817" t="s">
        <v>853</v>
      </c>
      <c r="F81" s="817" t="s">
        <v>827</v>
      </c>
      <c r="G81" s="817">
        <v>0</v>
      </c>
      <c r="H81" s="824">
        <v>9240</v>
      </c>
    </row>
    <row r="82" spans="2:8">
      <c r="B82" s="816" t="s">
        <v>855</v>
      </c>
      <c r="C82" s="817" t="s">
        <v>830</v>
      </c>
      <c r="D82" s="817">
        <f t="shared" si="4"/>
        <v>2018</v>
      </c>
      <c r="E82" s="817" t="s">
        <v>853</v>
      </c>
      <c r="F82" s="817" t="s">
        <v>827</v>
      </c>
      <c r="G82" s="817">
        <v>0.8</v>
      </c>
      <c r="H82" s="824">
        <v>4003</v>
      </c>
    </row>
    <row r="83" spans="2:8">
      <c r="B83" s="816" t="s">
        <v>856</v>
      </c>
      <c r="C83" s="817" t="s">
        <v>830</v>
      </c>
      <c r="D83" s="817">
        <f t="shared" si="4"/>
        <v>2018</v>
      </c>
      <c r="E83" s="817" t="s">
        <v>853</v>
      </c>
      <c r="F83" s="817" t="s">
        <v>827</v>
      </c>
      <c r="G83" s="817">
        <v>4.01</v>
      </c>
      <c r="H83" s="824">
        <v>18125</v>
      </c>
    </row>
    <row r="84" spans="2:8">
      <c r="B84" s="816" t="s">
        <v>857</v>
      </c>
      <c r="C84" s="817" t="s">
        <v>830</v>
      </c>
      <c r="D84" s="817">
        <f t="shared" si="4"/>
        <v>2018</v>
      </c>
      <c r="E84" s="817" t="s">
        <v>853</v>
      </c>
      <c r="F84" s="817" t="s">
        <v>827</v>
      </c>
      <c r="G84" s="817">
        <v>0</v>
      </c>
      <c r="H84" s="824">
        <v>12264</v>
      </c>
    </row>
    <row r="85" spans="2:8">
      <c r="B85" s="816" t="s">
        <v>858</v>
      </c>
      <c r="C85" s="817" t="s">
        <v>830</v>
      </c>
      <c r="D85" s="817">
        <f t="shared" si="4"/>
        <v>2018</v>
      </c>
      <c r="E85" s="817" t="s">
        <v>859</v>
      </c>
      <c r="F85" s="817" t="s">
        <v>827</v>
      </c>
      <c r="G85" s="817">
        <v>0.19</v>
      </c>
      <c r="H85" s="824">
        <v>860</v>
      </c>
    </row>
    <row r="86" spans="2:8">
      <c r="B86" s="816" t="s">
        <v>860</v>
      </c>
      <c r="C86" s="817" t="s">
        <v>830</v>
      </c>
      <c r="D86" s="817">
        <f t="shared" si="4"/>
        <v>2018</v>
      </c>
      <c r="E86" s="817" t="s">
        <v>859</v>
      </c>
      <c r="F86" s="817" t="s">
        <v>826</v>
      </c>
      <c r="G86" s="817">
        <v>0</v>
      </c>
      <c r="H86" s="824">
        <v>9198</v>
      </c>
    </row>
    <row r="87" spans="2:8">
      <c r="B87" s="816" t="s">
        <v>861</v>
      </c>
      <c r="C87" s="817" t="s">
        <v>830</v>
      </c>
      <c r="D87" s="817">
        <f t="shared" si="4"/>
        <v>2018</v>
      </c>
      <c r="E87" s="817" t="s">
        <v>859</v>
      </c>
      <c r="F87" s="817" t="s">
        <v>827</v>
      </c>
      <c r="G87" s="817">
        <v>0</v>
      </c>
      <c r="H87" s="824">
        <v>22512</v>
      </c>
    </row>
    <row r="88" spans="2:8">
      <c r="B88" s="816" t="s">
        <v>862</v>
      </c>
      <c r="C88" s="817" t="s">
        <v>830</v>
      </c>
      <c r="D88" s="817">
        <f t="shared" si="4"/>
        <v>2018</v>
      </c>
      <c r="E88" s="817" t="s">
        <v>863</v>
      </c>
      <c r="F88" s="817" t="s">
        <v>827</v>
      </c>
      <c r="G88" s="817">
        <v>2.9</v>
      </c>
      <c r="H88" s="824">
        <v>13323</v>
      </c>
    </row>
    <row r="89" spans="2:8">
      <c r="B89" s="816" t="s">
        <v>864</v>
      </c>
      <c r="C89" s="817" t="s">
        <v>830</v>
      </c>
      <c r="D89" s="817">
        <f t="shared" si="4"/>
        <v>2018</v>
      </c>
      <c r="E89" s="817" t="s">
        <v>865</v>
      </c>
      <c r="F89" s="817" t="s">
        <v>826</v>
      </c>
      <c r="G89" s="817">
        <v>0</v>
      </c>
      <c r="H89" s="824">
        <v>6623</v>
      </c>
    </row>
    <row r="90" spans="2:8">
      <c r="B90" s="816" t="s">
        <v>866</v>
      </c>
      <c r="C90" s="817" t="s">
        <v>830</v>
      </c>
      <c r="D90" s="817">
        <f t="shared" si="4"/>
        <v>2018</v>
      </c>
      <c r="E90" s="817" t="s">
        <v>867</v>
      </c>
      <c r="F90" s="817" t="s">
        <v>826</v>
      </c>
      <c r="G90" s="817">
        <v>18.21</v>
      </c>
      <c r="H90" s="824">
        <v>83657</v>
      </c>
    </row>
    <row r="91" spans="2:8">
      <c r="B91" s="816" t="s">
        <v>868</v>
      </c>
      <c r="C91" s="817" t="s">
        <v>830</v>
      </c>
      <c r="D91" s="817">
        <f t="shared" si="4"/>
        <v>2018</v>
      </c>
      <c r="E91" s="817" t="s">
        <v>869</v>
      </c>
      <c r="F91" s="817" t="s">
        <v>826</v>
      </c>
      <c r="G91" s="817">
        <v>4.16</v>
      </c>
      <c r="H91" s="824">
        <v>18670</v>
      </c>
    </row>
    <row r="92" spans="2:8">
      <c r="B92" s="816" t="s">
        <v>870</v>
      </c>
      <c r="C92" s="817" t="s">
        <v>830</v>
      </c>
      <c r="D92" s="817">
        <f t="shared" si="4"/>
        <v>2018</v>
      </c>
      <c r="E92" s="817" t="s">
        <v>871</v>
      </c>
      <c r="F92" s="817" t="s">
        <v>826</v>
      </c>
      <c r="G92" s="817">
        <v>44.2</v>
      </c>
      <c r="H92" s="824">
        <v>378068</v>
      </c>
    </row>
    <row r="93" spans="2:8">
      <c r="B93" s="816" t="s">
        <v>872</v>
      </c>
      <c r="C93" s="817" t="s">
        <v>830</v>
      </c>
      <c r="D93" s="817">
        <f t="shared" si="4"/>
        <v>2018</v>
      </c>
      <c r="E93" s="817" t="s">
        <v>873</v>
      </c>
      <c r="F93" s="817" t="s">
        <v>826</v>
      </c>
      <c r="G93" s="817">
        <v>0</v>
      </c>
      <c r="H93" s="824">
        <v>2919</v>
      </c>
    </row>
    <row r="94" spans="2:8">
      <c r="B94" s="816" t="s">
        <v>874</v>
      </c>
      <c r="C94" s="817" t="s">
        <v>830</v>
      </c>
      <c r="D94" s="817">
        <f t="shared" si="4"/>
        <v>2018</v>
      </c>
      <c r="E94" s="817" t="s">
        <v>875</v>
      </c>
      <c r="F94" s="817" t="s">
        <v>826</v>
      </c>
      <c r="G94" s="817">
        <v>1.66</v>
      </c>
      <c r="H94" s="824">
        <v>4389</v>
      </c>
    </row>
    <row r="95" spans="2:8">
      <c r="B95" s="816" t="s">
        <v>876</v>
      </c>
      <c r="C95" s="817" t="s">
        <v>830</v>
      </c>
      <c r="D95" s="817">
        <f t="shared" si="4"/>
        <v>2018</v>
      </c>
      <c r="E95" s="817" t="s">
        <v>875</v>
      </c>
      <c r="F95" s="817" t="s">
        <v>826</v>
      </c>
      <c r="G95" s="817">
        <v>3.9</v>
      </c>
      <c r="H95" s="824">
        <v>33513</v>
      </c>
    </row>
    <row r="96" spans="2:8">
      <c r="B96" s="816" t="s">
        <v>877</v>
      </c>
      <c r="C96" s="817" t="s">
        <v>830</v>
      </c>
      <c r="D96" s="817">
        <f t="shared" si="4"/>
        <v>2018</v>
      </c>
      <c r="E96" s="817" t="s">
        <v>875</v>
      </c>
      <c r="F96" s="817" t="s">
        <v>826</v>
      </c>
      <c r="G96" s="817">
        <v>7.44</v>
      </c>
      <c r="H96" s="824">
        <v>63034</v>
      </c>
    </row>
    <row r="97" spans="2:8">
      <c r="B97" s="816" t="s">
        <v>878</v>
      </c>
      <c r="C97" s="817" t="s">
        <v>830</v>
      </c>
      <c r="D97" s="817">
        <f t="shared" si="4"/>
        <v>2018</v>
      </c>
      <c r="E97" s="817" t="s">
        <v>879</v>
      </c>
      <c r="F97" s="817" t="s">
        <v>826</v>
      </c>
      <c r="G97" s="817">
        <v>1.69</v>
      </c>
      <c r="H97" s="824">
        <v>5822</v>
      </c>
    </row>
    <row r="98" spans="2:8">
      <c r="B98" s="816" t="s">
        <v>880</v>
      </c>
      <c r="C98" s="817" t="s">
        <v>830</v>
      </c>
      <c r="D98" s="817">
        <f t="shared" si="4"/>
        <v>2018</v>
      </c>
      <c r="E98" s="817" t="s">
        <v>881</v>
      </c>
      <c r="F98" s="817" t="s">
        <v>826</v>
      </c>
      <c r="G98" s="817">
        <v>48.39</v>
      </c>
      <c r="H98" s="824">
        <v>355557</v>
      </c>
    </row>
    <row r="99" spans="2:8">
      <c r="B99" s="816" t="s">
        <v>882</v>
      </c>
      <c r="C99" s="817" t="s">
        <v>830</v>
      </c>
      <c r="D99" s="817">
        <f t="shared" si="4"/>
        <v>2018</v>
      </c>
      <c r="E99" s="817" t="s">
        <v>883</v>
      </c>
      <c r="F99" s="817" t="s">
        <v>826</v>
      </c>
      <c r="G99" s="817">
        <v>12.94</v>
      </c>
      <c r="H99" s="824">
        <v>59447</v>
      </c>
    </row>
    <row r="100" spans="2:8">
      <c r="B100" s="816" t="s">
        <v>884</v>
      </c>
      <c r="C100" s="817" t="s">
        <v>830</v>
      </c>
      <c r="D100" s="817">
        <f t="shared" si="4"/>
        <v>2018</v>
      </c>
      <c r="E100" s="817" t="s">
        <v>885</v>
      </c>
      <c r="F100" s="817" t="s">
        <v>827</v>
      </c>
      <c r="G100" s="817">
        <v>1.4</v>
      </c>
      <c r="H100" s="824">
        <v>6450</v>
      </c>
    </row>
    <row r="101" spans="2:8">
      <c r="B101" s="827" t="s">
        <v>907</v>
      </c>
      <c r="C101" s="769" t="s">
        <v>906</v>
      </c>
      <c r="D101" s="769">
        <f t="shared" si="4"/>
        <v>2018</v>
      </c>
      <c r="E101" s="826" t="s">
        <v>905</v>
      </c>
      <c r="F101" s="769" t="s">
        <v>826</v>
      </c>
      <c r="G101" s="769">
        <v>5.76</v>
      </c>
      <c r="H101" s="824">
        <v>28082</v>
      </c>
    </row>
    <row r="102" spans="2:8">
      <c r="B102" s="816" t="s">
        <v>886</v>
      </c>
      <c r="C102" s="817" t="s">
        <v>830</v>
      </c>
      <c r="D102" s="817">
        <f t="shared" si="4"/>
        <v>2019</v>
      </c>
      <c r="E102" s="817" t="s">
        <v>887</v>
      </c>
      <c r="F102" s="817" t="s">
        <v>827</v>
      </c>
      <c r="G102" s="817">
        <v>2.73</v>
      </c>
      <c r="H102" s="824">
        <v>11064</v>
      </c>
    </row>
    <row r="103" spans="2:8">
      <c r="B103" s="816" t="s">
        <v>888</v>
      </c>
      <c r="C103" s="817" t="s">
        <v>830</v>
      </c>
      <c r="D103" s="817">
        <f t="shared" si="4"/>
        <v>2019</v>
      </c>
      <c r="E103" s="817" t="s">
        <v>889</v>
      </c>
      <c r="F103" s="817" t="s">
        <v>827</v>
      </c>
      <c r="G103" s="817">
        <v>1.81</v>
      </c>
      <c r="H103" s="824">
        <v>12534</v>
      </c>
    </row>
    <row r="104" spans="2:8">
      <c r="B104" s="816" t="s">
        <v>890</v>
      </c>
      <c r="C104" s="817" t="s">
        <v>830</v>
      </c>
      <c r="D104" s="817">
        <f t="shared" si="4"/>
        <v>2019</v>
      </c>
      <c r="E104" s="817" t="s">
        <v>891</v>
      </c>
      <c r="F104" s="817" t="s">
        <v>827</v>
      </c>
      <c r="G104" s="817">
        <v>0.37</v>
      </c>
      <c r="H104" s="824">
        <v>1556</v>
      </c>
    </row>
    <row r="105" spans="2:8">
      <c r="B105" s="816" t="s">
        <v>892</v>
      </c>
      <c r="C105" s="817" t="s">
        <v>830</v>
      </c>
      <c r="D105" s="817">
        <f t="shared" si="4"/>
        <v>2019</v>
      </c>
      <c r="E105" s="817" t="s">
        <v>893</v>
      </c>
      <c r="F105" s="817" t="s">
        <v>827</v>
      </c>
      <c r="G105" s="817">
        <v>2.92</v>
      </c>
      <c r="H105" s="824">
        <v>12226</v>
      </c>
    </row>
    <row r="106" spans="2:8">
      <c r="B106" s="816" t="s">
        <v>894</v>
      </c>
      <c r="C106" s="817" t="s">
        <v>830</v>
      </c>
      <c r="D106" s="817">
        <f t="shared" si="4"/>
        <v>2019</v>
      </c>
      <c r="E106" s="817" t="s">
        <v>895</v>
      </c>
      <c r="F106" s="817" t="s">
        <v>827</v>
      </c>
      <c r="G106" s="817">
        <v>17.239999999999998</v>
      </c>
      <c r="H106" s="824">
        <v>79191</v>
      </c>
    </row>
    <row r="107" spans="2:8">
      <c r="B107" s="816" t="s">
        <v>896</v>
      </c>
      <c r="C107" s="817" t="s">
        <v>830</v>
      </c>
      <c r="D107" s="817">
        <f t="shared" si="4"/>
        <v>2019</v>
      </c>
      <c r="E107" s="817" t="s">
        <v>897</v>
      </c>
      <c r="F107" s="817" t="s">
        <v>826</v>
      </c>
      <c r="G107" s="817">
        <v>10.8</v>
      </c>
      <c r="H107" s="824">
        <v>49593</v>
      </c>
    </row>
    <row r="108" spans="2:8">
      <c r="B108" s="816" t="s">
        <v>898</v>
      </c>
      <c r="C108" s="817" t="s">
        <v>830</v>
      </c>
      <c r="D108" s="817">
        <f t="shared" si="4"/>
        <v>2019</v>
      </c>
      <c r="E108" s="817" t="s">
        <v>899</v>
      </c>
      <c r="F108" s="817" t="s">
        <v>826</v>
      </c>
      <c r="G108" s="817">
        <v>0.84</v>
      </c>
      <c r="H108" s="824">
        <v>5203</v>
      </c>
    </row>
    <row r="109" spans="2:8" ht="15.75" thickBot="1">
      <c r="B109" s="771" t="s">
        <v>900</v>
      </c>
      <c r="C109" s="772" t="s">
        <v>830</v>
      </c>
      <c r="D109" s="772">
        <f t="shared" si="4"/>
        <v>2019</v>
      </c>
      <c r="E109" s="772" t="s">
        <v>899</v>
      </c>
      <c r="F109" s="772" t="s">
        <v>827</v>
      </c>
      <c r="G109" s="772">
        <v>0.4</v>
      </c>
      <c r="H109" s="825">
        <v>15034</v>
      </c>
    </row>
  </sheetData>
  <mergeCells count="6">
    <mergeCell ref="B16:U16"/>
    <mergeCell ref="B18:U18"/>
    <mergeCell ref="N20:O20"/>
    <mergeCell ref="L20:M20"/>
    <mergeCell ref="L68:M68"/>
    <mergeCell ref="N68:O68"/>
  </mergeCells>
  <conditionalFormatting sqref="E23:E44">
    <cfRule type="cellIs" dxfId="39" priority="5" operator="equal">
      <formula>"n/a"</formula>
    </cfRule>
    <cfRule type="cellIs" dxfId="38" priority="6" operator="equal">
      <formula>0</formula>
    </cfRule>
  </conditionalFormatting>
  <conditionalFormatting sqref="E22">
    <cfRule type="cellIs" dxfId="37" priority="3" operator="equal">
      <formula>"n/a"</formula>
    </cfRule>
    <cfRule type="cellIs" dxfId="36" priority="4" operator="equal">
      <formula>0</formula>
    </cfRule>
  </conditionalFormatting>
  <conditionalFormatting sqref="F22">
    <cfRule type="cellIs" dxfId="35" priority="1" operator="equal">
      <formula>"n/a"</formula>
    </cfRule>
    <cfRule type="cellIs" dxfId="34" priority="2" operator="equal">
      <formula>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DropDownList</vt:lpstr>
      <vt:lpstr>LRAMVA Checklist Schematic</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Andrew Blair</cp:lastModifiedBy>
  <cp:lastPrinted>2017-05-24T00:43:43Z</cp:lastPrinted>
  <dcterms:created xsi:type="dcterms:W3CDTF">2012-03-05T18:56:04Z</dcterms:created>
  <dcterms:modified xsi:type="dcterms:W3CDTF">2022-06-03T21:26:53Z</dcterms:modified>
</cp:coreProperties>
</file>