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lair\Documents\ELK\Settlement\Settlement Models\Final Models\"/>
    </mc:Choice>
  </mc:AlternateContent>
  <xr:revisionPtr revIDLastSave="0" documentId="8_{4D1F14B9-4A7D-4D7D-8BBA-C3825A9F6E6F}" xr6:coauthVersionLast="47" xr6:coauthVersionMax="47" xr10:uidLastSave="{00000000-0000-0000-0000-000000000000}"/>
  <bookViews>
    <workbookView xWindow="-28920" yWindow="-45" windowWidth="29040" windowHeight="15840" xr2:uid="{FD960001-7B5E-B447-BDDA-744F9A03D712}"/>
  </bookViews>
  <sheets>
    <sheet name="Pole Attach with int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5" i="8" l="1"/>
  <c r="G66" i="8"/>
  <c r="G65" i="8"/>
  <c r="G64" i="8"/>
  <c r="G63" i="8"/>
  <c r="G62" i="8"/>
  <c r="G50" i="8"/>
  <c r="G49" i="8"/>
  <c r="G60" i="8"/>
  <c r="G59" i="8"/>
  <c r="G58" i="8"/>
  <c r="G57" i="8"/>
  <c r="G56" i="8"/>
  <c r="G55" i="8"/>
  <c r="G54" i="8"/>
  <c r="G53" i="8"/>
  <c r="G52" i="8"/>
  <c r="G51" i="8"/>
  <c r="G61" i="8"/>
  <c r="D65" i="8"/>
  <c r="C65" i="8"/>
  <c r="E65" i="8" s="1"/>
  <c r="C64" i="8"/>
  <c r="D56" i="8"/>
  <c r="D55" i="8"/>
  <c r="D54" i="8"/>
  <c r="D45" i="8"/>
  <c r="D44" i="8"/>
  <c r="C44" i="8"/>
  <c r="E44" i="8" s="1"/>
  <c r="G44" i="8" s="1"/>
  <c r="D43" i="8"/>
  <c r="C43" i="8"/>
  <c r="E43" i="8" s="1"/>
  <c r="G43" i="8" s="1"/>
  <c r="D37" i="8"/>
  <c r="D36" i="8"/>
  <c r="C36" i="8"/>
  <c r="E36" i="8" s="1"/>
  <c r="G36" i="8" s="1"/>
  <c r="D34" i="8"/>
  <c r="D33" i="8"/>
  <c r="D32" i="8"/>
  <c r="C32" i="8"/>
  <c r="E32" i="8" s="1"/>
  <c r="G32" i="8" s="1"/>
  <c r="C31" i="8"/>
  <c r="D26" i="8"/>
  <c r="D25" i="8"/>
  <c r="C25" i="8"/>
  <c r="E25" i="8" s="1"/>
  <c r="G25" i="8" s="1"/>
  <c r="D24" i="8"/>
  <c r="C24" i="8"/>
  <c r="E24" i="8" s="1"/>
  <c r="G24" i="8" s="1"/>
  <c r="D21" i="8"/>
  <c r="C21" i="8"/>
  <c r="E21" i="8" s="1"/>
  <c r="G21" i="8" s="1"/>
  <c r="C20" i="8"/>
  <c r="C19" i="8"/>
  <c r="D11" i="8"/>
  <c r="C63" i="8" s="1"/>
  <c r="D10" i="8"/>
  <c r="C54" i="8" s="1"/>
  <c r="E54" i="8" s="1"/>
  <c r="D9" i="8"/>
  <c r="C42" i="8" s="1"/>
  <c r="D8" i="8"/>
  <c r="D7" i="8"/>
  <c r="C18" i="8" s="1"/>
  <c r="D6" i="8"/>
  <c r="D62" i="8" s="1"/>
  <c r="C58" i="8" l="1"/>
  <c r="C50" i="8"/>
  <c r="C60" i="8"/>
  <c r="E60" i="8" s="1"/>
  <c r="C52" i="8"/>
  <c r="C59" i="8"/>
  <c r="C51" i="8"/>
  <c r="C56" i="8"/>
  <c r="E56" i="8" s="1"/>
  <c r="C57" i="8"/>
  <c r="C49" i="8"/>
  <c r="E49" i="8" s="1"/>
  <c r="C53" i="8"/>
  <c r="E53" i="8" s="1"/>
  <c r="C55" i="8"/>
  <c r="E55" i="8" s="1"/>
  <c r="C28" i="8"/>
  <c r="C30" i="8"/>
  <c r="C29" i="8"/>
  <c r="C34" i="8"/>
  <c r="E34" i="8" s="1"/>
  <c r="G34" i="8" s="1"/>
  <c r="C26" i="8"/>
  <c r="E26" i="8" s="1"/>
  <c r="G26" i="8" s="1"/>
  <c r="C27" i="8"/>
  <c r="E27" i="8" s="1"/>
  <c r="G27" i="8" s="1"/>
  <c r="C23" i="8"/>
  <c r="E23" i="8" s="1"/>
  <c r="G23" i="8" s="1"/>
  <c r="C47" i="8"/>
  <c r="C39" i="8"/>
  <c r="C41" i="8"/>
  <c r="C40" i="8"/>
  <c r="E40" i="8" s="1"/>
  <c r="G40" i="8" s="1"/>
  <c r="C45" i="8"/>
  <c r="E45" i="8" s="1"/>
  <c r="G45" i="8" s="1"/>
  <c r="C37" i="8"/>
  <c r="E37" i="8" s="1"/>
  <c r="G37" i="8" s="1"/>
  <c r="C46" i="8"/>
  <c r="C38" i="8"/>
  <c r="C33" i="8"/>
  <c r="E33" i="8" s="1"/>
  <c r="G33" i="8" s="1"/>
  <c r="D28" i="8"/>
  <c r="D39" i="8"/>
  <c r="D47" i="8"/>
  <c r="D50" i="8"/>
  <c r="D58" i="8"/>
  <c r="D27" i="8"/>
  <c r="D38" i="8"/>
  <c r="D46" i="8"/>
  <c r="D49" i="8"/>
  <c r="D57" i="8"/>
  <c r="D19" i="8"/>
  <c r="E19" i="8" s="1"/>
  <c r="G19" i="8" s="1"/>
  <c r="D30" i="8"/>
  <c r="D41" i="8"/>
  <c r="D52" i="8"/>
  <c r="D60" i="8"/>
  <c r="C62" i="8"/>
  <c r="E62" i="8" s="1"/>
  <c r="D63" i="8"/>
  <c r="E63" i="8" s="1"/>
  <c r="D20" i="8"/>
  <c r="E20" i="8" s="1"/>
  <c r="G20" i="8" s="1"/>
  <c r="D23" i="8"/>
  <c r="D31" i="8"/>
  <c r="E31" i="8" s="1"/>
  <c r="G31" i="8" s="1"/>
  <c r="D42" i="8"/>
  <c r="E42" i="8" s="1"/>
  <c r="G42" i="8" s="1"/>
  <c r="D53" i="8"/>
  <c r="D64" i="8"/>
  <c r="E64" i="8" s="1"/>
  <c r="D18" i="8"/>
  <c r="E18" i="8" s="1"/>
  <c r="G18" i="8" s="1"/>
  <c r="D29" i="8"/>
  <c r="D40" i="8"/>
  <c r="D51" i="8"/>
  <c r="D59" i="8"/>
  <c r="G22" i="8" l="1"/>
  <c r="H18" i="8"/>
  <c r="E41" i="8"/>
  <c r="G41" i="8" s="1"/>
  <c r="E58" i="8"/>
  <c r="E29" i="8"/>
  <c r="G29" i="8" s="1"/>
  <c r="E47" i="8"/>
  <c r="G47" i="8" s="1"/>
  <c r="E30" i="8"/>
  <c r="G30" i="8" s="1"/>
  <c r="E51" i="8"/>
  <c r="E50" i="8"/>
  <c r="E39" i="8"/>
  <c r="G39" i="8" s="1"/>
  <c r="E38" i="8"/>
  <c r="G38" i="8" s="1"/>
  <c r="G48" i="8" s="1"/>
  <c r="E28" i="8"/>
  <c r="G28" i="8" s="1"/>
  <c r="G35" i="8" s="1"/>
  <c r="E59" i="8"/>
  <c r="E57" i="8"/>
  <c r="E46" i="8"/>
  <c r="G46" i="8" s="1"/>
  <c r="E52" i="8"/>
  <c r="H19" i="8" l="1"/>
  <c r="I18" i="8"/>
  <c r="G67" i="8"/>
  <c r="J18" i="8" l="1"/>
  <c r="H20" i="8"/>
  <c r="I19" i="8"/>
  <c r="J19" i="8" l="1"/>
  <c r="H21" i="8"/>
  <c r="I20" i="8"/>
  <c r="H23" i="8" l="1"/>
  <c r="I21" i="8"/>
  <c r="I22" i="8" s="1"/>
  <c r="J20" i="8"/>
  <c r="J21" i="8" s="1"/>
  <c r="H24" i="8" l="1"/>
  <c r="I23" i="8"/>
  <c r="H25" i="8" l="1"/>
  <c r="I24" i="8"/>
  <c r="J23" i="8"/>
  <c r="J24" i="8" s="1"/>
  <c r="I25" i="8" l="1"/>
  <c r="H26" i="8"/>
  <c r="I26" i="8" l="1"/>
  <c r="H27" i="8"/>
  <c r="J25" i="8"/>
  <c r="J26" i="8" l="1"/>
  <c r="I27" i="8"/>
  <c r="H28" i="8"/>
  <c r="H29" i="8" l="1"/>
  <c r="I28" i="8"/>
  <c r="J27" i="8"/>
  <c r="J28" i="8" l="1"/>
  <c r="H30" i="8"/>
  <c r="I29" i="8"/>
  <c r="H31" i="8" l="1"/>
  <c r="I30" i="8"/>
  <c r="J29" i="8"/>
  <c r="J30" i="8" s="1"/>
  <c r="H32" i="8" l="1"/>
  <c r="I31" i="8"/>
  <c r="J31" i="8" s="1"/>
  <c r="H33" i="8" l="1"/>
  <c r="I32" i="8"/>
  <c r="J32" i="8" s="1"/>
  <c r="I33" i="8" l="1"/>
  <c r="J33" i="8" s="1"/>
  <c r="H34" i="8"/>
  <c r="H36" i="8" l="1"/>
  <c r="I34" i="8"/>
  <c r="I35" i="8" s="1"/>
  <c r="I36" i="8" l="1"/>
  <c r="H37" i="8"/>
  <c r="J34" i="8"/>
  <c r="J36" i="8" s="1"/>
  <c r="I37" i="8" l="1"/>
  <c r="J37" i="8" s="1"/>
  <c r="H38" i="8"/>
  <c r="I38" i="8" l="1"/>
  <c r="H39" i="8"/>
  <c r="H40" i="8" l="1"/>
  <c r="I39" i="8"/>
  <c r="J38" i="8"/>
  <c r="J39" i="8" s="1"/>
  <c r="H41" i="8" l="1"/>
  <c r="I40" i="8"/>
  <c r="J40" i="8" s="1"/>
  <c r="H42" i="8" l="1"/>
  <c r="I41" i="8"/>
  <c r="J41" i="8" s="1"/>
  <c r="H43" i="8" l="1"/>
  <c r="I42" i="8"/>
  <c r="J42" i="8" s="1"/>
  <c r="H44" i="8" l="1"/>
  <c r="I43" i="8"/>
  <c r="J43" i="8" s="1"/>
  <c r="I44" i="8" l="1"/>
  <c r="J44" i="8" s="1"/>
  <c r="H45" i="8"/>
  <c r="I45" i="8" l="1"/>
  <c r="J45" i="8" s="1"/>
  <c r="H46" i="8"/>
  <c r="I46" i="8" l="1"/>
  <c r="J46" i="8" s="1"/>
  <c r="H47" i="8"/>
  <c r="I47" i="8" l="1"/>
  <c r="I48" i="8" s="1"/>
  <c r="H49" i="8"/>
  <c r="I49" i="8" l="1"/>
  <c r="H50" i="8"/>
  <c r="J47" i="8"/>
  <c r="J49" i="8" l="1"/>
  <c r="I50" i="8"/>
  <c r="J50" i="8" s="1"/>
  <c r="H51" i="8"/>
  <c r="H52" i="8" l="1"/>
  <c r="I51" i="8"/>
  <c r="H53" i="8" l="1"/>
  <c r="I52" i="8"/>
  <c r="J51" i="8"/>
  <c r="J52" i="8" l="1"/>
  <c r="H54" i="8"/>
  <c r="I53" i="8"/>
  <c r="J53" i="8" l="1"/>
  <c r="H55" i="8"/>
  <c r="I54" i="8"/>
  <c r="J54" i="8" s="1"/>
  <c r="I55" i="8" l="1"/>
  <c r="J55" i="8" s="1"/>
  <c r="H56" i="8"/>
  <c r="I56" i="8" l="1"/>
  <c r="J56" i="8" s="1"/>
  <c r="H57" i="8"/>
  <c r="I57" i="8" l="1"/>
  <c r="J57" i="8" s="1"/>
  <c r="H58" i="8"/>
  <c r="I58" i="8" l="1"/>
  <c r="J58" i="8" s="1"/>
  <c r="H59" i="8"/>
  <c r="H60" i="8" l="1"/>
  <c r="I59" i="8"/>
  <c r="J59" i="8" s="1"/>
  <c r="H62" i="8" l="1"/>
  <c r="I60" i="8"/>
  <c r="I61" i="8" s="1"/>
  <c r="H63" i="8" l="1"/>
  <c r="I62" i="8"/>
  <c r="J60" i="8"/>
  <c r="J62" i="8" l="1"/>
  <c r="H64" i="8"/>
  <c r="I63" i="8"/>
  <c r="J63" i="8" s="1"/>
  <c r="H65" i="8" l="1"/>
  <c r="I64" i="8"/>
  <c r="J64" i="8" s="1"/>
  <c r="I66" i="8" l="1"/>
  <c r="I67" i="8" s="1"/>
  <c r="J65" i="8"/>
  <c r="J67" i="8" s="1"/>
  <c r="L67" i="8" s="1"/>
</calcChain>
</file>

<file path=xl/sharedStrings.xml><?xml version="1.0" encoding="utf-8"?>
<sst xmlns="http://schemas.openxmlformats.org/spreadsheetml/2006/main" count="84" uniqueCount="47">
  <si>
    <t>Q1</t>
  </si>
  <si>
    <t>Q4</t>
  </si>
  <si>
    <t>Variance</t>
  </si>
  <si>
    <t>Charge Prior to Sept. 1/18</t>
  </si>
  <si>
    <t>Jan. 1/19 - Dec. 31/19</t>
  </si>
  <si>
    <t>Jan. 1/20 - Dec. 31/20</t>
  </si>
  <si>
    <t>Sept. 1/18 to Dec. 31/18</t>
  </si>
  <si>
    <t xml:space="preserve">  September</t>
  </si>
  <si>
    <t xml:space="preserve">  October</t>
  </si>
  <si>
    <t xml:space="preserve">  November</t>
  </si>
  <si>
    <t xml:space="preserve">  December</t>
  </si>
  <si>
    <t xml:space="preserve">  January</t>
  </si>
  <si>
    <t xml:space="preserve">  February</t>
  </si>
  <si>
    <t xml:space="preserve">  March</t>
  </si>
  <si>
    <t xml:space="preserve">  April</t>
  </si>
  <si>
    <t xml:space="preserve">  May</t>
  </si>
  <si>
    <t xml:space="preserve">  June</t>
  </si>
  <si>
    <t xml:space="preserve">  July</t>
  </si>
  <si>
    <t xml:space="preserve">  August</t>
  </si>
  <si>
    <t># Attach</t>
  </si>
  <si>
    <t>$/Attach</t>
  </si>
  <si>
    <t>New Rate</t>
  </si>
  <si>
    <t>Old Rate</t>
  </si>
  <si>
    <t>$/ Attach</t>
  </si>
  <si>
    <t>Difference</t>
  </si>
  <si>
    <t>a/c 1508 Cr</t>
  </si>
  <si>
    <t>$yr./Attach.</t>
  </si>
  <si>
    <t>$mo/Attach</t>
  </si>
  <si>
    <t>Total</t>
  </si>
  <si>
    <t>POLE ATTACHMENT REVENUE VARIANCE</t>
  </si>
  <si>
    <t>Year</t>
  </si>
  <si>
    <t>Month</t>
  </si>
  <si>
    <t>Cumulative</t>
  </si>
  <si>
    <t>Balance</t>
  </si>
  <si>
    <t>Monthly</t>
  </si>
  <si>
    <t>Jan.1/21 - Dec. 31/21</t>
  </si>
  <si>
    <t>Jan. 1/221 - Apr. 30/22</t>
  </si>
  <si>
    <t>Q1-Q4</t>
  </si>
  <si>
    <t>Q2-Q3</t>
  </si>
  <si>
    <t>Q2-Q4</t>
  </si>
  <si>
    <t>Q1-Q2</t>
  </si>
  <si>
    <t>Q3-Q4</t>
  </si>
  <si>
    <t>Interest</t>
  </si>
  <si>
    <t>Grand Total</t>
  </si>
  <si>
    <t>OEB Prescribed Interest Rate:</t>
  </si>
  <si>
    <t>OEB Approved Pole Attachment Rate:</t>
  </si>
  <si>
    <t>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</si>
</sst>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&quot;$&quot;* #,##0.00_-;\-&quot;$&quot;* #,##0.00_-;_-&quot;$&quot;* &quot;-&quot;??_-;_-@_-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3" fillId="0" borderId="0" xfId="3"/>
    <xf numFmtId="165" fontId="0" fillId="0" borderId="0" xfId="4" applyFont="1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2" xfId="3" applyFont="1" applyBorder="1" applyAlignment="1">
      <alignment horizontal="center"/>
    </xf>
    <xf numFmtId="43" fontId="3" fillId="0" borderId="0" xfId="1" applyFont="1" applyAlignment="1"/>
    <xf numFmtId="165" fontId="2" fillId="0" borderId="0" xfId="4" applyFont="1" applyAlignment="1">
      <alignment horizontal="center"/>
    </xf>
    <xf numFmtId="43" fontId="3" fillId="0" borderId="0" xfId="3" applyNumberFormat="1"/>
    <xf numFmtId="164" fontId="3" fillId="0" borderId="0" xfId="1" applyNumberFormat="1" applyFont="1"/>
    <xf numFmtId="44" fontId="3" fillId="0" borderId="0" xfId="2" applyFont="1" applyAlignment="1"/>
    <xf numFmtId="44" fontId="3" fillId="0" borderId="0" xfId="2" applyFont="1"/>
    <xf numFmtId="2" fontId="3" fillId="0" borderId="0" xfId="3" applyNumberFormat="1" applyAlignment="1">
      <alignment horizontal="center"/>
    </xf>
    <xf numFmtId="44" fontId="4" fillId="2" borderId="1" xfId="2" applyFont="1" applyFill="1" applyBorder="1"/>
    <xf numFmtId="0" fontId="3" fillId="0" borderId="0" xfId="3" applyAlignment="1">
      <alignment horizontal="center"/>
    </xf>
    <xf numFmtId="10" fontId="3" fillId="0" borderId="0" xfId="5" applyNumberFormat="1" applyFont="1" applyAlignment="1">
      <alignment horizontal="center"/>
    </xf>
    <xf numFmtId="10" fontId="0" fillId="0" borderId="0" xfId="5" applyNumberFormat="1" applyFont="1" applyAlignment="1">
      <alignment horizontal="center"/>
    </xf>
    <xf numFmtId="10" fontId="4" fillId="0" borderId="0" xfId="5" applyNumberFormat="1" applyFont="1" applyAlignment="1">
      <alignment horizontal="center"/>
    </xf>
    <xf numFmtId="2" fontId="3" fillId="0" borderId="0" xfId="3" applyNumberFormat="1"/>
    <xf numFmtId="43" fontId="3" fillId="0" borderId="0" xfId="1" applyFont="1"/>
    <xf numFmtId="43" fontId="3" fillId="0" borderId="0" xfId="3" applyNumberFormat="1" applyAlignment="1">
      <alignment horizontal="center"/>
    </xf>
    <xf numFmtId="43" fontId="4" fillId="0" borderId="0" xfId="3" applyNumberFormat="1" applyFont="1" applyFill="1"/>
    <xf numFmtId="43" fontId="4" fillId="0" borderId="0" xfId="1" applyFont="1" applyFill="1"/>
    <xf numFmtId="44" fontId="0" fillId="0" borderId="0" xfId="2" applyFont="1"/>
    <xf numFmtId="43" fontId="2" fillId="2" borderId="1" xfId="0" applyNumberFormat="1" applyFont="1" applyFill="1" applyBorder="1"/>
    <xf numFmtId="0" fontId="0" fillId="2" borderId="0" xfId="0" applyFill="1"/>
    <xf numFmtId="43" fontId="4" fillId="2" borderId="1" xfId="3" applyNumberFormat="1" applyFont="1" applyFill="1" applyBorder="1"/>
    <xf numFmtId="43" fontId="3" fillId="0" borderId="3" xfId="3" applyNumberFormat="1" applyBorder="1"/>
    <xf numFmtId="43" fontId="3" fillId="0" borderId="4" xfId="3" applyNumberFormat="1" applyBorder="1"/>
    <xf numFmtId="0" fontId="4" fillId="2" borderId="0" xfId="0" applyFont="1" applyFill="1" applyAlignment="1"/>
  </cellXfs>
  <cellStyles count="6">
    <cellStyle name="Comma" xfId="1" builtinId="3"/>
    <cellStyle name="Currency" xfId="2" builtinId="4"/>
    <cellStyle name="Currency 2" xfId="4" xr:uid="{364F0CDB-BF72-EE41-BB66-E3EA3DF17387}"/>
    <cellStyle name="Normal" xfId="0" builtinId="0"/>
    <cellStyle name="Normal 2" xfId="3" xr:uid="{8D2C3322-67D1-7746-B855-1E705E3A6E3D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BE398-C600-42F0-B3B2-0B4367FA88EB}">
  <dimension ref="A2:L68"/>
  <sheetViews>
    <sheetView tabSelected="1" zoomScale="130" zoomScaleNormal="130" workbookViewId="0">
      <selection activeCell="B79" sqref="B79"/>
    </sheetView>
  </sheetViews>
  <sheetFormatPr defaultColWidth="8.875" defaultRowHeight="15.75" x14ac:dyDescent="0.25"/>
  <cols>
    <col min="1" max="1" width="8.875" style="2"/>
    <col min="2" max="2" width="20.375" style="2" customWidth="1"/>
    <col min="3" max="3" width="8.875" style="2"/>
    <col min="4" max="4" width="10.125" style="2" customWidth="1"/>
    <col min="5" max="5" width="10.375" style="3" customWidth="1"/>
    <col min="6" max="6" width="11.5" style="2" bestFit="1" customWidth="1"/>
    <col min="7" max="7" width="12.875" style="2" customWidth="1"/>
    <col min="8" max="8" width="10.75" style="2" bestFit="1" customWidth="1"/>
    <col min="9" max="9" width="12" style="2" customWidth="1"/>
    <col min="10" max="10" width="9.5" style="2" bestFit="1" customWidth="1"/>
    <col min="11" max="11" width="1.875" style="2" customWidth="1"/>
    <col min="12" max="12" width="11.125" style="2" bestFit="1" customWidth="1"/>
    <col min="13" max="13" width="9.375" style="2" bestFit="1" customWidth="1"/>
    <col min="14" max="15" width="11.5" style="2" bestFit="1" customWidth="1"/>
    <col min="16" max="16" width="8.875" style="2"/>
    <col min="17" max="33" width="12.875" style="2" customWidth="1"/>
    <col min="34" max="16384" width="8.875" style="2"/>
  </cols>
  <sheetData>
    <row r="2" spans="1:10" x14ac:dyDescent="0.25">
      <c r="A2" s="4" t="s">
        <v>29</v>
      </c>
    </row>
    <row r="3" spans="1:10" x14ac:dyDescent="0.25">
      <c r="A3" s="4"/>
    </row>
    <row r="4" spans="1:10" x14ac:dyDescent="0.25">
      <c r="B4" s="4" t="s">
        <v>45</v>
      </c>
      <c r="F4" s="4" t="s">
        <v>44</v>
      </c>
      <c r="G4"/>
      <c r="H4"/>
    </row>
    <row r="5" spans="1:10" x14ac:dyDescent="0.25">
      <c r="C5" s="6" t="s">
        <v>26</v>
      </c>
      <c r="D5" s="6" t="s">
        <v>27</v>
      </c>
      <c r="F5" s="15">
        <v>2018</v>
      </c>
      <c r="G5" s="15" t="s">
        <v>0</v>
      </c>
      <c r="H5" s="16">
        <v>1.4999999999999999E-2</v>
      </c>
      <c r="I5"/>
    </row>
    <row r="6" spans="1:10" x14ac:dyDescent="0.25">
      <c r="B6" s="2" t="s">
        <v>3</v>
      </c>
      <c r="C6" s="11">
        <v>22.35</v>
      </c>
      <c r="D6" s="12">
        <f>+C6/12</f>
        <v>1.8625</v>
      </c>
      <c r="F6" s="15"/>
      <c r="G6" s="15" t="s">
        <v>38</v>
      </c>
      <c r="H6" s="16">
        <v>1.89E-2</v>
      </c>
      <c r="I6"/>
    </row>
    <row r="7" spans="1:10" x14ac:dyDescent="0.25">
      <c r="B7" s="2" t="s">
        <v>6</v>
      </c>
      <c r="C7" s="11">
        <v>28.09</v>
      </c>
      <c r="D7" s="12">
        <f t="shared" ref="D7:D11" si="0">+C7/12</f>
        <v>2.3408333333333333</v>
      </c>
      <c r="F7" s="15"/>
      <c r="G7" s="15" t="s">
        <v>1</v>
      </c>
      <c r="H7" s="16">
        <v>2.1700000000000001E-2</v>
      </c>
      <c r="I7"/>
    </row>
    <row r="8" spans="1:10" x14ac:dyDescent="0.25">
      <c r="B8" s="2" t="s">
        <v>4</v>
      </c>
      <c r="C8" s="11">
        <v>43.63</v>
      </c>
      <c r="D8" s="12">
        <f t="shared" si="0"/>
        <v>3.6358333333333337</v>
      </c>
      <c r="F8" s="15">
        <v>2019</v>
      </c>
      <c r="G8" s="15" t="s">
        <v>0</v>
      </c>
      <c r="H8" s="16">
        <v>2.4500000000000001E-2</v>
      </c>
      <c r="I8"/>
    </row>
    <row r="9" spans="1:10" x14ac:dyDescent="0.25">
      <c r="B9" s="2" t="s">
        <v>5</v>
      </c>
      <c r="C9" s="11">
        <v>44.5</v>
      </c>
      <c r="D9" s="12">
        <f t="shared" si="0"/>
        <v>3.7083333333333335</v>
      </c>
      <c r="F9" s="1"/>
      <c r="G9" s="1" t="s">
        <v>39</v>
      </c>
      <c r="H9" s="17">
        <v>2.18E-2</v>
      </c>
      <c r="I9"/>
    </row>
    <row r="10" spans="1:10" x14ac:dyDescent="0.25">
      <c r="B10" s="2" t="s">
        <v>35</v>
      </c>
      <c r="C10" s="11">
        <v>44.5</v>
      </c>
      <c r="D10" s="12">
        <f t="shared" si="0"/>
        <v>3.7083333333333335</v>
      </c>
      <c r="F10" s="1">
        <v>2020</v>
      </c>
      <c r="G10" s="1" t="s">
        <v>40</v>
      </c>
      <c r="H10" s="17">
        <v>2.18E-2</v>
      </c>
      <c r="I10"/>
    </row>
    <row r="11" spans="1:10" x14ac:dyDescent="0.25">
      <c r="B11" s="2" t="s">
        <v>36</v>
      </c>
      <c r="C11" s="11">
        <v>34.76</v>
      </c>
      <c r="D11" s="12">
        <f t="shared" si="0"/>
        <v>2.8966666666666665</v>
      </c>
      <c r="F11" s="1"/>
      <c r="G11" s="1" t="s">
        <v>41</v>
      </c>
      <c r="H11" s="17">
        <v>5.7000000000000002E-3</v>
      </c>
      <c r="I11"/>
    </row>
    <row r="12" spans="1:10" x14ac:dyDescent="0.25">
      <c r="C12" s="11"/>
      <c r="D12" s="12"/>
      <c r="F12" s="1">
        <v>2021</v>
      </c>
      <c r="G12" s="1" t="s">
        <v>37</v>
      </c>
      <c r="H12" s="17">
        <v>5.7000000000000002E-3</v>
      </c>
      <c r="I12"/>
    </row>
    <row r="13" spans="1:10" x14ac:dyDescent="0.25">
      <c r="C13" s="11"/>
      <c r="D13" s="12"/>
      <c r="F13" s="1">
        <v>2022</v>
      </c>
      <c r="G13" s="1" t="s">
        <v>0</v>
      </c>
      <c r="H13" s="17">
        <v>5.7000000000000002E-3</v>
      </c>
      <c r="I13"/>
    </row>
    <row r="14" spans="1:10" x14ac:dyDescent="0.25">
      <c r="C14" s="11"/>
      <c r="D14" s="12"/>
      <c r="G14" s="1" t="s">
        <v>46</v>
      </c>
      <c r="H14" s="17">
        <v>1.0200000000000001E-2</v>
      </c>
      <c r="I14"/>
    </row>
    <row r="15" spans="1:10" x14ac:dyDescent="0.25">
      <c r="C15" s="7"/>
      <c r="H15" s="5" t="s">
        <v>25</v>
      </c>
      <c r="I15" s="5" t="s">
        <v>34</v>
      </c>
    </row>
    <row r="16" spans="1:10" x14ac:dyDescent="0.25">
      <c r="C16" s="5" t="s">
        <v>21</v>
      </c>
      <c r="D16" s="5" t="s">
        <v>22</v>
      </c>
      <c r="E16" s="8" t="s">
        <v>24</v>
      </c>
      <c r="F16" s="5" t="s">
        <v>19</v>
      </c>
      <c r="G16" s="5" t="s">
        <v>34</v>
      </c>
      <c r="H16" s="5" t="s">
        <v>32</v>
      </c>
      <c r="I16" s="5" t="s">
        <v>42</v>
      </c>
      <c r="J16" s="5" t="s">
        <v>32</v>
      </c>
    </row>
    <row r="17" spans="1:10" x14ac:dyDescent="0.25">
      <c r="A17" s="5" t="s">
        <v>30</v>
      </c>
      <c r="B17" s="5" t="s">
        <v>31</v>
      </c>
      <c r="C17" s="5" t="s">
        <v>20</v>
      </c>
      <c r="D17" s="5" t="s">
        <v>23</v>
      </c>
      <c r="E17" s="8"/>
      <c r="F17" s="5"/>
      <c r="G17" s="5" t="s">
        <v>2</v>
      </c>
      <c r="H17" s="5" t="s">
        <v>33</v>
      </c>
      <c r="I17" s="18"/>
      <c r="J17" s="5" t="s">
        <v>42</v>
      </c>
    </row>
    <row r="18" spans="1:10" x14ac:dyDescent="0.25">
      <c r="A18" s="5">
        <v>2018</v>
      </c>
      <c r="B18" s="2" t="s">
        <v>7</v>
      </c>
      <c r="C18" s="13">
        <f>+$D$7</f>
        <v>2.3408333333333333</v>
      </c>
      <c r="D18" s="13">
        <f t="shared" ref="D18:D65" si="1">+$D$6</f>
        <v>1.8625</v>
      </c>
      <c r="E18" s="3">
        <f>+C18-D18</f>
        <v>0.47833333333333328</v>
      </c>
      <c r="F18" s="10">
        <v>1946</v>
      </c>
      <c r="G18" s="9">
        <f>+E18*F18</f>
        <v>930.83666666666659</v>
      </c>
      <c r="H18" s="9">
        <f>+G18</f>
        <v>930.83666666666659</v>
      </c>
      <c r="I18" s="19">
        <f>+H18*(H6*30/365)</f>
        <v>1.4459846301369861</v>
      </c>
      <c r="J18" s="19">
        <f>I18</f>
        <v>1.4459846301369861</v>
      </c>
    </row>
    <row r="19" spans="1:10" x14ac:dyDescent="0.25">
      <c r="A19" s="15"/>
      <c r="B19" s="2" t="s">
        <v>8</v>
      </c>
      <c r="C19" s="13">
        <f t="shared" ref="C19:C21" si="2">+$D$7</f>
        <v>2.3408333333333333</v>
      </c>
      <c r="D19" s="13">
        <f t="shared" si="1"/>
        <v>1.8625</v>
      </c>
      <c r="E19" s="3">
        <f t="shared" ref="E19:E65" si="3">+C19-D19</f>
        <v>0.47833333333333328</v>
      </c>
      <c r="F19" s="10">
        <v>1946</v>
      </c>
      <c r="G19" s="9">
        <f t="shared" ref="G19:G65" si="4">+E19*F19</f>
        <v>930.83666666666659</v>
      </c>
      <c r="H19" s="9">
        <f>+H18+G19</f>
        <v>1861.6733333333332</v>
      </c>
      <c r="I19" s="20">
        <f>+H19*(H7*31/365)</f>
        <v>3.4310894557077622</v>
      </c>
      <c r="J19" s="20">
        <f>+J18+I19</f>
        <v>4.8770740858447486</v>
      </c>
    </row>
    <row r="20" spans="1:10" x14ac:dyDescent="0.25">
      <c r="A20" s="15"/>
      <c r="B20" s="2" t="s">
        <v>9</v>
      </c>
      <c r="C20" s="13">
        <f t="shared" si="2"/>
        <v>2.3408333333333333</v>
      </c>
      <c r="D20" s="13">
        <f t="shared" si="1"/>
        <v>1.8625</v>
      </c>
      <c r="E20" s="3">
        <f t="shared" si="3"/>
        <v>0.47833333333333328</v>
      </c>
      <c r="F20" s="10">
        <v>1946</v>
      </c>
      <c r="G20" s="9">
        <f t="shared" si="4"/>
        <v>930.83666666666659</v>
      </c>
      <c r="H20" s="9">
        <f t="shared" ref="H20:H65" si="5">+H19+G20</f>
        <v>2792.5099999999998</v>
      </c>
      <c r="I20" s="20">
        <f>+H20*(H7*30/365)</f>
        <v>4.9806137260273973</v>
      </c>
      <c r="J20" s="20">
        <f t="shared" ref="J20:J65" si="6">+J19+I20</f>
        <v>9.8576878118721467</v>
      </c>
    </row>
    <row r="21" spans="1:10" x14ac:dyDescent="0.25">
      <c r="A21" s="15"/>
      <c r="B21" s="2" t="s">
        <v>10</v>
      </c>
      <c r="C21" s="13">
        <f t="shared" si="2"/>
        <v>2.3408333333333333</v>
      </c>
      <c r="D21" s="13">
        <f t="shared" si="1"/>
        <v>1.8625</v>
      </c>
      <c r="E21" s="3">
        <f t="shared" si="3"/>
        <v>0.47833333333333328</v>
      </c>
      <c r="F21" s="10">
        <v>1946</v>
      </c>
      <c r="G21" s="9">
        <f t="shared" si="4"/>
        <v>930.83666666666659</v>
      </c>
      <c r="H21" s="9">
        <f t="shared" si="5"/>
        <v>3723.3466666666664</v>
      </c>
      <c r="I21" s="20">
        <f>+H21*(H7*31/365)</f>
        <v>6.8621789114155245</v>
      </c>
      <c r="J21" s="20">
        <f t="shared" si="6"/>
        <v>16.719866723287673</v>
      </c>
    </row>
    <row r="22" spans="1:10" x14ac:dyDescent="0.25">
      <c r="A22" s="15"/>
      <c r="C22" s="13"/>
      <c r="D22" s="13"/>
      <c r="F22" s="10"/>
      <c r="G22" s="28">
        <f>SUM(G18:G21)</f>
        <v>3723.3466666666664</v>
      </c>
      <c r="H22" s="9"/>
      <c r="I22" s="28">
        <f>SUM(I18:I21)</f>
        <v>16.719866723287673</v>
      </c>
      <c r="J22" s="20"/>
    </row>
    <row r="23" spans="1:10" x14ac:dyDescent="0.25">
      <c r="A23" s="5">
        <v>2019</v>
      </c>
      <c r="B23" s="2" t="s">
        <v>11</v>
      </c>
      <c r="C23" s="13">
        <f>+$D$8</f>
        <v>3.6358333333333337</v>
      </c>
      <c r="D23" s="13">
        <f t="shared" si="1"/>
        <v>1.8625</v>
      </c>
      <c r="E23" s="3">
        <f t="shared" si="3"/>
        <v>1.7733333333333337</v>
      </c>
      <c r="F23" s="10">
        <v>1946</v>
      </c>
      <c r="G23" s="9">
        <f t="shared" si="4"/>
        <v>3450.9066666666672</v>
      </c>
      <c r="H23" s="9">
        <f>+H21+G23</f>
        <v>7174.253333333334</v>
      </c>
      <c r="I23" s="20">
        <f>+H23*(H8*31/365)</f>
        <v>14.928343579908677</v>
      </c>
      <c r="J23" s="20">
        <f>+J21+I23</f>
        <v>31.64821030319635</v>
      </c>
    </row>
    <row r="24" spans="1:10" x14ac:dyDescent="0.25">
      <c r="A24" s="15"/>
      <c r="B24" s="2" t="s">
        <v>12</v>
      </c>
      <c r="C24" s="13">
        <f t="shared" ref="C24:C34" si="7">+$D$8</f>
        <v>3.6358333333333337</v>
      </c>
      <c r="D24" s="13">
        <f t="shared" si="1"/>
        <v>1.8625</v>
      </c>
      <c r="E24" s="3">
        <f t="shared" si="3"/>
        <v>1.7733333333333337</v>
      </c>
      <c r="F24" s="10">
        <v>1946</v>
      </c>
      <c r="G24" s="9">
        <f t="shared" si="4"/>
        <v>3450.9066666666672</v>
      </c>
      <c r="H24" s="9">
        <f t="shared" si="5"/>
        <v>10625.160000000002</v>
      </c>
      <c r="I24" s="20">
        <f>+H24*(H8*28/365)</f>
        <v>19.969478794520551</v>
      </c>
      <c r="J24" s="20">
        <f t="shared" si="6"/>
        <v>51.617689097716905</v>
      </c>
    </row>
    <row r="25" spans="1:10" x14ac:dyDescent="0.25">
      <c r="A25" s="15"/>
      <c r="B25" s="2" t="s">
        <v>13</v>
      </c>
      <c r="C25" s="13">
        <f t="shared" si="7"/>
        <v>3.6358333333333337</v>
      </c>
      <c r="D25" s="13">
        <f t="shared" si="1"/>
        <v>1.8625</v>
      </c>
      <c r="E25" s="3">
        <f t="shared" si="3"/>
        <v>1.7733333333333337</v>
      </c>
      <c r="F25" s="10">
        <v>1946</v>
      </c>
      <c r="G25" s="9">
        <f t="shared" si="4"/>
        <v>3450.9066666666672</v>
      </c>
      <c r="H25" s="9">
        <f t="shared" si="5"/>
        <v>14076.066666666669</v>
      </c>
      <c r="I25" s="20">
        <f>+H25*(H$8*31/365)</f>
        <v>29.289788036529686</v>
      </c>
      <c r="J25" s="20">
        <f t="shared" si="6"/>
        <v>80.907477134246591</v>
      </c>
    </row>
    <row r="26" spans="1:10" x14ac:dyDescent="0.25">
      <c r="A26" s="15"/>
      <c r="B26" s="2" t="s">
        <v>14</v>
      </c>
      <c r="C26" s="13">
        <f t="shared" si="7"/>
        <v>3.6358333333333337</v>
      </c>
      <c r="D26" s="13">
        <f t="shared" si="1"/>
        <v>1.8625</v>
      </c>
      <c r="E26" s="3">
        <f t="shared" si="3"/>
        <v>1.7733333333333337</v>
      </c>
      <c r="F26" s="10">
        <v>1946</v>
      </c>
      <c r="G26" s="9">
        <f t="shared" si="4"/>
        <v>3450.9066666666672</v>
      </c>
      <c r="H26" s="9">
        <f t="shared" si="5"/>
        <v>17526.973333333335</v>
      </c>
      <c r="I26" s="20">
        <f>+H26*(H$9*30/365)</f>
        <v>31.40449468493151</v>
      </c>
      <c r="J26" s="20">
        <f t="shared" si="6"/>
        <v>112.3119718191781</v>
      </c>
    </row>
    <row r="27" spans="1:10" x14ac:dyDescent="0.25">
      <c r="A27" s="15"/>
      <c r="B27" s="2" t="s">
        <v>15</v>
      </c>
      <c r="C27" s="13">
        <f t="shared" si="7"/>
        <v>3.6358333333333337</v>
      </c>
      <c r="D27" s="13">
        <f t="shared" si="1"/>
        <v>1.8625</v>
      </c>
      <c r="E27" s="3">
        <f t="shared" si="3"/>
        <v>1.7733333333333337</v>
      </c>
      <c r="F27" s="10">
        <v>1946</v>
      </c>
      <c r="G27" s="9">
        <f t="shared" si="4"/>
        <v>3450.9066666666672</v>
      </c>
      <c r="H27" s="9">
        <f t="shared" si="5"/>
        <v>20977.88</v>
      </c>
      <c r="I27" s="20">
        <f t="shared" ref="I27:I34" si="8">+H27*(H$9*31/365)</f>
        <v>38.840688504109586</v>
      </c>
      <c r="J27" s="20">
        <f t="shared" si="6"/>
        <v>151.15266032328768</v>
      </c>
    </row>
    <row r="28" spans="1:10" x14ac:dyDescent="0.25">
      <c r="A28" s="15"/>
      <c r="B28" s="2" t="s">
        <v>16</v>
      </c>
      <c r="C28" s="13">
        <f t="shared" si="7"/>
        <v>3.6358333333333337</v>
      </c>
      <c r="D28" s="13">
        <f t="shared" si="1"/>
        <v>1.8625</v>
      </c>
      <c r="E28" s="3">
        <f t="shared" si="3"/>
        <v>1.7733333333333337</v>
      </c>
      <c r="F28" s="10">
        <v>1946</v>
      </c>
      <c r="G28" s="9">
        <f t="shared" si="4"/>
        <v>3450.9066666666672</v>
      </c>
      <c r="H28" s="9">
        <f t="shared" si="5"/>
        <v>24428.786666666667</v>
      </c>
      <c r="I28" s="20">
        <f>+H28*(H$9*30/365)</f>
        <v>43.7710314520548</v>
      </c>
      <c r="J28" s="20">
        <f t="shared" si="6"/>
        <v>194.92369177534249</v>
      </c>
    </row>
    <row r="29" spans="1:10" x14ac:dyDescent="0.25">
      <c r="A29" s="15"/>
      <c r="B29" s="2" t="s">
        <v>17</v>
      </c>
      <c r="C29" s="13">
        <f t="shared" si="7"/>
        <v>3.6358333333333337</v>
      </c>
      <c r="D29" s="13">
        <f t="shared" si="1"/>
        <v>1.8625</v>
      </c>
      <c r="E29" s="3">
        <f t="shared" si="3"/>
        <v>1.7733333333333337</v>
      </c>
      <c r="F29" s="10">
        <v>1946</v>
      </c>
      <c r="G29" s="9">
        <f t="shared" si="4"/>
        <v>3450.9066666666672</v>
      </c>
      <c r="H29" s="9">
        <f t="shared" si="5"/>
        <v>27879.693333333333</v>
      </c>
      <c r="I29" s="20">
        <f t="shared" si="8"/>
        <v>51.619443163470315</v>
      </c>
      <c r="J29" s="20">
        <f t="shared" si="6"/>
        <v>246.54313493881281</v>
      </c>
    </row>
    <row r="30" spans="1:10" x14ac:dyDescent="0.25">
      <c r="A30" s="15"/>
      <c r="B30" s="2" t="s">
        <v>18</v>
      </c>
      <c r="C30" s="13">
        <f t="shared" si="7"/>
        <v>3.6358333333333337</v>
      </c>
      <c r="D30" s="13">
        <f t="shared" si="1"/>
        <v>1.8625</v>
      </c>
      <c r="E30" s="3">
        <f t="shared" si="3"/>
        <v>1.7733333333333337</v>
      </c>
      <c r="F30" s="10">
        <v>1946</v>
      </c>
      <c r="G30" s="9">
        <f t="shared" si="4"/>
        <v>3450.9066666666672</v>
      </c>
      <c r="H30" s="9">
        <f t="shared" si="5"/>
        <v>31330.6</v>
      </c>
      <c r="I30" s="20">
        <f t="shared" si="8"/>
        <v>58.008820493150679</v>
      </c>
      <c r="J30" s="20">
        <f t="shared" si="6"/>
        <v>304.55195543196351</v>
      </c>
    </row>
    <row r="31" spans="1:10" x14ac:dyDescent="0.25">
      <c r="A31" s="15"/>
      <c r="B31" s="2" t="s">
        <v>7</v>
      </c>
      <c r="C31" s="13">
        <f t="shared" si="7"/>
        <v>3.6358333333333337</v>
      </c>
      <c r="D31" s="13">
        <f t="shared" si="1"/>
        <v>1.8625</v>
      </c>
      <c r="E31" s="3">
        <f t="shared" si="3"/>
        <v>1.7733333333333337</v>
      </c>
      <c r="F31" s="10">
        <v>1946</v>
      </c>
      <c r="G31" s="9">
        <f t="shared" si="4"/>
        <v>3450.9066666666672</v>
      </c>
      <c r="H31" s="9">
        <f t="shared" si="5"/>
        <v>34781.506666666668</v>
      </c>
      <c r="I31" s="20">
        <f>+H31*(H$9*30/365)</f>
        <v>62.320836602739732</v>
      </c>
      <c r="J31" s="20">
        <f t="shared" si="6"/>
        <v>366.87279203470325</v>
      </c>
    </row>
    <row r="32" spans="1:10" x14ac:dyDescent="0.25">
      <c r="A32" s="15"/>
      <c r="B32" s="2" t="s">
        <v>8</v>
      </c>
      <c r="C32" s="13">
        <f t="shared" si="7"/>
        <v>3.6358333333333337</v>
      </c>
      <c r="D32" s="13">
        <f t="shared" si="1"/>
        <v>1.8625</v>
      </c>
      <c r="E32" s="3">
        <f t="shared" si="3"/>
        <v>1.7733333333333337</v>
      </c>
      <c r="F32" s="10">
        <v>1946</v>
      </c>
      <c r="G32" s="9">
        <f t="shared" si="4"/>
        <v>3450.9066666666672</v>
      </c>
      <c r="H32" s="9">
        <f t="shared" si="5"/>
        <v>38232.413333333338</v>
      </c>
      <c r="I32" s="20">
        <f t="shared" si="8"/>
        <v>70.787575152511423</v>
      </c>
      <c r="J32" s="20">
        <f t="shared" si="6"/>
        <v>437.66036718721466</v>
      </c>
    </row>
    <row r="33" spans="1:10" x14ac:dyDescent="0.25">
      <c r="A33" s="15"/>
      <c r="B33" s="2" t="s">
        <v>9</v>
      </c>
      <c r="C33" s="13">
        <f t="shared" si="7"/>
        <v>3.6358333333333337</v>
      </c>
      <c r="D33" s="13">
        <f t="shared" si="1"/>
        <v>1.8625</v>
      </c>
      <c r="E33" s="3">
        <f t="shared" si="3"/>
        <v>1.7733333333333337</v>
      </c>
      <c r="F33" s="10">
        <v>1946</v>
      </c>
      <c r="G33" s="9">
        <f t="shared" si="4"/>
        <v>3450.9066666666672</v>
      </c>
      <c r="H33" s="9">
        <f t="shared" si="5"/>
        <v>41683.320000000007</v>
      </c>
      <c r="I33" s="20">
        <f>+H33*(H$9*30/365)</f>
        <v>74.687373369863025</v>
      </c>
      <c r="J33" s="20">
        <f t="shared" si="6"/>
        <v>512.34774055707771</v>
      </c>
    </row>
    <row r="34" spans="1:10" x14ac:dyDescent="0.25">
      <c r="A34" s="15"/>
      <c r="B34" s="2" t="s">
        <v>10</v>
      </c>
      <c r="C34" s="13">
        <f t="shared" si="7"/>
        <v>3.6358333333333337</v>
      </c>
      <c r="D34" s="13">
        <f t="shared" si="1"/>
        <v>1.8625</v>
      </c>
      <c r="E34" s="3">
        <f t="shared" si="3"/>
        <v>1.7733333333333337</v>
      </c>
      <c r="F34" s="10">
        <v>1946</v>
      </c>
      <c r="G34" s="9">
        <f t="shared" si="4"/>
        <v>3450.9066666666672</v>
      </c>
      <c r="H34" s="9">
        <f t="shared" si="5"/>
        <v>45134.226666666676</v>
      </c>
      <c r="I34" s="20">
        <f t="shared" si="8"/>
        <v>83.566329811872151</v>
      </c>
      <c r="J34" s="20">
        <f t="shared" si="6"/>
        <v>595.91407036894987</v>
      </c>
    </row>
    <row r="35" spans="1:10" x14ac:dyDescent="0.25">
      <c r="A35" s="15"/>
      <c r="C35" s="13"/>
      <c r="D35" s="13"/>
      <c r="F35" s="10"/>
      <c r="G35" s="28">
        <f>SUM(G23:G34)</f>
        <v>41410.880000000005</v>
      </c>
      <c r="H35" s="9"/>
      <c r="I35" s="28">
        <f>SUM(I23:I34)</f>
        <v>579.19420364566213</v>
      </c>
      <c r="J35" s="20"/>
    </row>
    <row r="36" spans="1:10" x14ac:dyDescent="0.25">
      <c r="A36" s="5">
        <v>2020</v>
      </c>
      <c r="B36" s="2" t="s">
        <v>11</v>
      </c>
      <c r="C36" s="21">
        <f>+$D$9</f>
        <v>3.7083333333333335</v>
      </c>
      <c r="D36" s="13">
        <f t="shared" si="1"/>
        <v>1.8625</v>
      </c>
      <c r="E36" s="3">
        <f t="shared" si="3"/>
        <v>1.8458333333333334</v>
      </c>
      <c r="F36" s="10">
        <v>1946</v>
      </c>
      <c r="G36" s="9">
        <f t="shared" si="4"/>
        <v>3591.9916666666668</v>
      </c>
      <c r="H36" s="9">
        <f>+H34+G36</f>
        <v>48726.218333333345</v>
      </c>
      <c r="I36" s="20">
        <f>+H36*(H$10*31/365)</f>
        <v>90.216926985388142</v>
      </c>
      <c r="J36" s="20">
        <f>+J34+I36</f>
        <v>686.13099735433798</v>
      </c>
    </row>
    <row r="37" spans="1:10" x14ac:dyDescent="0.25">
      <c r="A37" s="15"/>
      <c r="B37" s="2" t="s">
        <v>12</v>
      </c>
      <c r="C37" s="21">
        <f t="shared" ref="C37:C47" si="9">+$D$9</f>
        <v>3.7083333333333335</v>
      </c>
      <c r="D37" s="13">
        <f t="shared" si="1"/>
        <v>1.8625</v>
      </c>
      <c r="E37" s="3">
        <f t="shared" si="3"/>
        <v>1.8458333333333334</v>
      </c>
      <c r="F37" s="10">
        <v>1946</v>
      </c>
      <c r="G37" s="9">
        <f t="shared" si="4"/>
        <v>3591.9916666666668</v>
      </c>
      <c r="H37" s="9">
        <f t="shared" si="5"/>
        <v>52318.210000000014</v>
      </c>
      <c r="I37" s="20">
        <f>+H37*(H$10*29/365)</f>
        <v>90.618006471232903</v>
      </c>
      <c r="J37" s="20">
        <f t="shared" si="6"/>
        <v>776.74900382557087</v>
      </c>
    </row>
    <row r="38" spans="1:10" x14ac:dyDescent="0.25">
      <c r="A38" s="15"/>
      <c r="B38" s="2" t="s">
        <v>13</v>
      </c>
      <c r="C38" s="21">
        <f t="shared" si="9"/>
        <v>3.7083333333333335</v>
      </c>
      <c r="D38" s="13">
        <f t="shared" si="1"/>
        <v>1.8625</v>
      </c>
      <c r="E38" s="3">
        <f t="shared" si="3"/>
        <v>1.8458333333333334</v>
      </c>
      <c r="F38" s="10">
        <v>1946</v>
      </c>
      <c r="G38" s="9">
        <f t="shared" si="4"/>
        <v>3591.9916666666668</v>
      </c>
      <c r="H38" s="9">
        <f t="shared" si="5"/>
        <v>55910.201666666682</v>
      </c>
      <c r="I38" s="20">
        <f t="shared" ref="I38:I40" si="10">+H38*(H$10*31/365)</f>
        <v>103.51812133242011</v>
      </c>
      <c r="J38" s="20">
        <f t="shared" si="6"/>
        <v>880.26712515799102</v>
      </c>
    </row>
    <row r="39" spans="1:10" x14ac:dyDescent="0.25">
      <c r="A39" s="15"/>
      <c r="B39" s="2" t="s">
        <v>14</v>
      </c>
      <c r="C39" s="21">
        <f t="shared" si="9"/>
        <v>3.7083333333333335</v>
      </c>
      <c r="D39" s="13">
        <f t="shared" si="1"/>
        <v>1.8625</v>
      </c>
      <c r="E39" s="3">
        <f t="shared" si="3"/>
        <v>1.8458333333333334</v>
      </c>
      <c r="F39" s="10">
        <v>1946</v>
      </c>
      <c r="G39" s="9">
        <f t="shared" si="4"/>
        <v>3591.9916666666668</v>
      </c>
      <c r="H39" s="9">
        <f t="shared" si="5"/>
        <v>59502.193333333351</v>
      </c>
      <c r="I39" s="20">
        <f>+H39*(H$10*30/365)</f>
        <v>106.61488887671237</v>
      </c>
      <c r="J39" s="20">
        <f t="shared" si="6"/>
        <v>986.88201403470339</v>
      </c>
    </row>
    <row r="40" spans="1:10" x14ac:dyDescent="0.25">
      <c r="A40" s="15"/>
      <c r="B40" s="2" t="s">
        <v>15</v>
      </c>
      <c r="C40" s="21">
        <f t="shared" si="9"/>
        <v>3.7083333333333335</v>
      </c>
      <c r="D40" s="13">
        <f t="shared" si="1"/>
        <v>1.8625</v>
      </c>
      <c r="E40" s="3">
        <f t="shared" si="3"/>
        <v>1.8458333333333334</v>
      </c>
      <c r="F40" s="10">
        <v>1946</v>
      </c>
      <c r="G40" s="9">
        <f t="shared" si="4"/>
        <v>3591.9916666666668</v>
      </c>
      <c r="H40" s="9">
        <f t="shared" si="5"/>
        <v>63094.185000000019</v>
      </c>
      <c r="I40" s="20">
        <f t="shared" si="10"/>
        <v>116.81931567945207</v>
      </c>
      <c r="J40" s="20">
        <f t="shared" si="6"/>
        <v>1103.7013297141555</v>
      </c>
    </row>
    <row r="41" spans="1:10" x14ac:dyDescent="0.25">
      <c r="A41" s="15"/>
      <c r="B41" s="2" t="s">
        <v>16</v>
      </c>
      <c r="C41" s="21">
        <f t="shared" si="9"/>
        <v>3.7083333333333335</v>
      </c>
      <c r="D41" s="13">
        <f t="shared" si="1"/>
        <v>1.8625</v>
      </c>
      <c r="E41" s="3">
        <f t="shared" si="3"/>
        <v>1.8458333333333334</v>
      </c>
      <c r="F41" s="10">
        <v>1946</v>
      </c>
      <c r="G41" s="9">
        <f t="shared" si="4"/>
        <v>3591.9916666666668</v>
      </c>
      <c r="H41" s="9">
        <f t="shared" si="5"/>
        <v>66686.176666666681</v>
      </c>
      <c r="I41" s="20">
        <f>+H41*(H$10*30/365)</f>
        <v>119.4870124383562</v>
      </c>
      <c r="J41" s="20">
        <f t="shared" si="6"/>
        <v>1223.1883421525117</v>
      </c>
    </row>
    <row r="42" spans="1:10" x14ac:dyDescent="0.25">
      <c r="A42" s="15"/>
      <c r="B42" s="2" t="s">
        <v>17</v>
      </c>
      <c r="C42" s="21">
        <f t="shared" si="9"/>
        <v>3.7083333333333335</v>
      </c>
      <c r="D42" s="13">
        <f t="shared" si="1"/>
        <v>1.8625</v>
      </c>
      <c r="E42" s="3">
        <f t="shared" si="3"/>
        <v>1.8458333333333334</v>
      </c>
      <c r="F42" s="10">
        <v>1946</v>
      </c>
      <c r="G42" s="9">
        <f t="shared" si="4"/>
        <v>3591.9916666666668</v>
      </c>
      <c r="H42" s="9">
        <f t="shared" si="5"/>
        <v>70278.168333333349</v>
      </c>
      <c r="I42" s="20">
        <f>+H42*(H$11*31/365)</f>
        <v>34.022335190410963</v>
      </c>
      <c r="J42" s="20">
        <f t="shared" si="6"/>
        <v>1257.2106773429227</v>
      </c>
    </row>
    <row r="43" spans="1:10" x14ac:dyDescent="0.25">
      <c r="A43" s="15"/>
      <c r="B43" s="2" t="s">
        <v>18</v>
      </c>
      <c r="C43" s="21">
        <f t="shared" si="9"/>
        <v>3.7083333333333335</v>
      </c>
      <c r="D43" s="13">
        <f t="shared" si="1"/>
        <v>1.8625</v>
      </c>
      <c r="E43" s="3">
        <f t="shared" si="3"/>
        <v>1.8458333333333334</v>
      </c>
      <c r="F43" s="10">
        <v>1946</v>
      </c>
      <c r="G43" s="9">
        <f t="shared" si="4"/>
        <v>3591.9916666666668</v>
      </c>
      <c r="H43" s="9">
        <f t="shared" si="5"/>
        <v>73870.160000000018</v>
      </c>
      <c r="I43" s="20">
        <f t="shared" ref="I43:I47" si="11">+H43*(H$11*31/365)</f>
        <v>35.761252800000008</v>
      </c>
      <c r="J43" s="20">
        <f t="shared" si="6"/>
        <v>1292.9719301429227</v>
      </c>
    </row>
    <row r="44" spans="1:10" x14ac:dyDescent="0.25">
      <c r="A44" s="15"/>
      <c r="B44" s="2" t="s">
        <v>7</v>
      </c>
      <c r="C44" s="21">
        <f t="shared" si="9"/>
        <v>3.7083333333333335</v>
      </c>
      <c r="D44" s="13">
        <f t="shared" si="1"/>
        <v>1.8625</v>
      </c>
      <c r="E44" s="3">
        <f t="shared" si="3"/>
        <v>1.8458333333333334</v>
      </c>
      <c r="F44" s="10">
        <v>1946</v>
      </c>
      <c r="G44" s="9">
        <f t="shared" si="4"/>
        <v>3591.9916666666668</v>
      </c>
      <c r="H44" s="9">
        <f t="shared" si="5"/>
        <v>77462.151666666687</v>
      </c>
      <c r="I44" s="20">
        <f>+H44*(H$11*30/365)</f>
        <v>36.2904874931507</v>
      </c>
      <c r="J44" s="20">
        <f t="shared" si="6"/>
        <v>1329.2624176360735</v>
      </c>
    </row>
    <row r="45" spans="1:10" x14ac:dyDescent="0.25">
      <c r="A45" s="15"/>
      <c r="B45" s="2" t="s">
        <v>8</v>
      </c>
      <c r="C45" s="21">
        <f t="shared" si="9"/>
        <v>3.7083333333333335</v>
      </c>
      <c r="D45" s="13">
        <f t="shared" si="1"/>
        <v>1.8625</v>
      </c>
      <c r="E45" s="3">
        <f t="shared" si="3"/>
        <v>1.8458333333333334</v>
      </c>
      <c r="F45" s="10">
        <v>1946</v>
      </c>
      <c r="G45" s="9">
        <f t="shared" si="4"/>
        <v>3591.9916666666668</v>
      </c>
      <c r="H45" s="9">
        <f t="shared" si="5"/>
        <v>81054.143333333355</v>
      </c>
      <c r="I45" s="20">
        <f t="shared" si="11"/>
        <v>39.239088019178091</v>
      </c>
      <c r="J45" s="20">
        <f t="shared" si="6"/>
        <v>1368.5015056552515</v>
      </c>
    </row>
    <row r="46" spans="1:10" x14ac:dyDescent="0.25">
      <c r="A46" s="15"/>
      <c r="B46" s="2" t="s">
        <v>9</v>
      </c>
      <c r="C46" s="21">
        <f t="shared" si="9"/>
        <v>3.7083333333333335</v>
      </c>
      <c r="D46" s="13">
        <f t="shared" si="1"/>
        <v>1.8625</v>
      </c>
      <c r="E46" s="3">
        <f t="shared" si="3"/>
        <v>1.8458333333333334</v>
      </c>
      <c r="F46" s="10">
        <v>1946</v>
      </c>
      <c r="G46" s="9">
        <f t="shared" si="4"/>
        <v>3591.9916666666668</v>
      </c>
      <c r="H46" s="9">
        <f t="shared" si="5"/>
        <v>84646.135000000024</v>
      </c>
      <c r="I46" s="20">
        <f>+H46*(H$11*30/365)</f>
        <v>39.656134479452071</v>
      </c>
      <c r="J46" s="20">
        <f t="shared" si="6"/>
        <v>1408.1576401347036</v>
      </c>
    </row>
    <row r="47" spans="1:10" x14ac:dyDescent="0.25">
      <c r="A47" s="15"/>
      <c r="B47" s="2" t="s">
        <v>10</v>
      </c>
      <c r="C47" s="21">
        <f t="shared" si="9"/>
        <v>3.7083333333333335</v>
      </c>
      <c r="D47" s="13">
        <f t="shared" si="1"/>
        <v>1.8625</v>
      </c>
      <c r="E47" s="3">
        <f t="shared" si="3"/>
        <v>1.8458333333333334</v>
      </c>
      <c r="F47" s="10">
        <v>1946</v>
      </c>
      <c r="G47" s="9">
        <f t="shared" si="4"/>
        <v>3591.9916666666668</v>
      </c>
      <c r="H47" s="22">
        <f t="shared" si="5"/>
        <v>88238.126666666692</v>
      </c>
      <c r="I47" s="20">
        <f t="shared" si="11"/>
        <v>42.716923238356173</v>
      </c>
      <c r="J47" s="23">
        <f t="shared" si="6"/>
        <v>1450.8745633730598</v>
      </c>
    </row>
    <row r="48" spans="1:10" x14ac:dyDescent="0.25">
      <c r="A48" s="15"/>
      <c r="C48" s="21"/>
      <c r="D48" s="13"/>
      <c r="F48" s="10"/>
      <c r="G48" s="28">
        <f>SUM(G36:G47)</f>
        <v>43103.900000000016</v>
      </c>
      <c r="H48" s="22"/>
      <c r="I48" s="28">
        <f>SUM(I36:I47)</f>
        <v>854.96049300410982</v>
      </c>
      <c r="J48" s="23"/>
    </row>
    <row r="49" spans="1:10" x14ac:dyDescent="0.25">
      <c r="A49" s="5">
        <v>2021</v>
      </c>
      <c r="B49" s="2" t="s">
        <v>11</v>
      </c>
      <c r="C49" s="21">
        <f>+$D$10</f>
        <v>3.7083333333333335</v>
      </c>
      <c r="D49" s="13">
        <f t="shared" si="1"/>
        <v>1.8625</v>
      </c>
      <c r="E49" s="3">
        <f t="shared" si="3"/>
        <v>1.8458333333333334</v>
      </c>
      <c r="F49" s="10">
        <v>1946</v>
      </c>
      <c r="G49" s="9">
        <f>+E49*F49</f>
        <v>3591.9916666666668</v>
      </c>
      <c r="H49" s="22">
        <f>+H47+G49</f>
        <v>91830.118333333361</v>
      </c>
      <c r="I49" s="20">
        <f>+H49*($H$12*31/365)</f>
        <v>44.455840847945218</v>
      </c>
      <c r="J49" s="23">
        <f>+J47+I49</f>
        <v>1495.330404221005</v>
      </c>
    </row>
    <row r="50" spans="1:10" x14ac:dyDescent="0.25">
      <c r="A50" s="15"/>
      <c r="B50" s="2" t="s">
        <v>12</v>
      </c>
      <c r="C50" s="21">
        <f t="shared" ref="C50:C60" si="12">+$D$10</f>
        <v>3.7083333333333335</v>
      </c>
      <c r="D50" s="13">
        <f t="shared" si="1"/>
        <v>1.8625</v>
      </c>
      <c r="E50" s="3">
        <f t="shared" si="3"/>
        <v>1.8458333333333334</v>
      </c>
      <c r="F50" s="10">
        <v>1946</v>
      </c>
      <c r="G50" s="9">
        <f>+E50*F50</f>
        <v>3591.9916666666668</v>
      </c>
      <c r="H50" s="22">
        <f t="shared" si="5"/>
        <v>95422.11000000003</v>
      </c>
      <c r="I50" s="20">
        <f>+H50*($H$12*28/365)</f>
        <v>41.724297961643849</v>
      </c>
      <c r="J50" s="23">
        <f t="shared" si="6"/>
        <v>1537.0547021826487</v>
      </c>
    </row>
    <row r="51" spans="1:10" x14ac:dyDescent="0.25">
      <c r="A51" s="15"/>
      <c r="B51" s="2" t="s">
        <v>13</v>
      </c>
      <c r="C51" s="21">
        <f t="shared" si="12"/>
        <v>3.7083333333333335</v>
      </c>
      <c r="D51" s="13">
        <f t="shared" si="1"/>
        <v>1.8625</v>
      </c>
      <c r="E51" s="3">
        <f t="shared" si="3"/>
        <v>1.8458333333333334</v>
      </c>
      <c r="F51" s="10">
        <v>1946</v>
      </c>
      <c r="G51" s="9">
        <f t="shared" si="4"/>
        <v>3591.9916666666668</v>
      </c>
      <c r="H51" s="22">
        <f t="shared" si="5"/>
        <v>99014.101666666698</v>
      </c>
      <c r="I51" s="20">
        <f>+H51*($H$12*31/365)</f>
        <v>47.933676067123301</v>
      </c>
      <c r="J51" s="23">
        <f t="shared" si="6"/>
        <v>1584.988378249772</v>
      </c>
    </row>
    <row r="52" spans="1:10" x14ac:dyDescent="0.25">
      <c r="A52" s="15"/>
      <c r="B52" s="2" t="s">
        <v>14</v>
      </c>
      <c r="C52" s="21">
        <f t="shared" si="12"/>
        <v>3.7083333333333335</v>
      </c>
      <c r="D52" s="13">
        <f t="shared" si="1"/>
        <v>1.8625</v>
      </c>
      <c r="E52" s="3">
        <f t="shared" si="3"/>
        <v>1.8458333333333334</v>
      </c>
      <c r="F52" s="10">
        <v>1946</v>
      </c>
      <c r="G52" s="9">
        <f t="shared" si="4"/>
        <v>3591.9916666666668</v>
      </c>
      <c r="H52" s="22">
        <f t="shared" si="5"/>
        <v>102606.09333333337</v>
      </c>
      <c r="I52" s="20">
        <f>+H52*($H$12*30/365)</f>
        <v>48.070251945205499</v>
      </c>
      <c r="J52" s="23">
        <f t="shared" si="6"/>
        <v>1633.0586301949775</v>
      </c>
    </row>
    <row r="53" spans="1:10" x14ac:dyDescent="0.25">
      <c r="A53" s="15"/>
      <c r="B53" s="2" t="s">
        <v>15</v>
      </c>
      <c r="C53" s="21">
        <f t="shared" si="12"/>
        <v>3.7083333333333335</v>
      </c>
      <c r="D53" s="13">
        <f t="shared" si="1"/>
        <v>1.8625</v>
      </c>
      <c r="E53" s="3">
        <f t="shared" si="3"/>
        <v>1.8458333333333334</v>
      </c>
      <c r="F53" s="10">
        <v>1946</v>
      </c>
      <c r="G53" s="9">
        <f t="shared" si="4"/>
        <v>3591.9916666666668</v>
      </c>
      <c r="H53" s="22">
        <f t="shared" si="5"/>
        <v>106198.08500000004</v>
      </c>
      <c r="I53" s="20">
        <f>+H53*($H$12*31/365)</f>
        <v>51.411511286301383</v>
      </c>
      <c r="J53" s="23">
        <f t="shared" si="6"/>
        <v>1684.4701414812789</v>
      </c>
    </row>
    <row r="54" spans="1:10" x14ac:dyDescent="0.25">
      <c r="A54" s="15"/>
      <c r="B54" s="2" t="s">
        <v>16</v>
      </c>
      <c r="C54" s="21">
        <f t="shared" si="12"/>
        <v>3.7083333333333335</v>
      </c>
      <c r="D54" s="13">
        <f t="shared" si="1"/>
        <v>1.8625</v>
      </c>
      <c r="E54" s="3">
        <f t="shared" si="3"/>
        <v>1.8458333333333334</v>
      </c>
      <c r="F54" s="10">
        <v>1946</v>
      </c>
      <c r="G54" s="9">
        <f t="shared" si="4"/>
        <v>3591.9916666666668</v>
      </c>
      <c r="H54" s="22">
        <f t="shared" si="5"/>
        <v>109790.0766666667</v>
      </c>
      <c r="I54" s="20">
        <f>+H54*($H$12*30/365)</f>
        <v>51.43589893150687</v>
      </c>
      <c r="J54" s="23">
        <f t="shared" si="6"/>
        <v>1735.9060404127858</v>
      </c>
    </row>
    <row r="55" spans="1:10" x14ac:dyDescent="0.25">
      <c r="A55" s="15"/>
      <c r="B55" s="2" t="s">
        <v>17</v>
      </c>
      <c r="C55" s="21">
        <f t="shared" si="12"/>
        <v>3.7083333333333335</v>
      </c>
      <c r="D55" s="13">
        <f t="shared" si="1"/>
        <v>1.8625</v>
      </c>
      <c r="E55" s="3">
        <f t="shared" si="3"/>
        <v>1.8458333333333334</v>
      </c>
      <c r="F55" s="10">
        <v>1946</v>
      </c>
      <c r="G55" s="9">
        <f t="shared" si="4"/>
        <v>3591.9916666666668</v>
      </c>
      <c r="H55" s="22">
        <f t="shared" si="5"/>
        <v>113382.06833333337</v>
      </c>
      <c r="I55" s="20">
        <f>+H55*($H$12*31/365)</f>
        <v>54.889346505479473</v>
      </c>
      <c r="J55" s="23">
        <f t="shared" si="6"/>
        <v>1790.7953869182654</v>
      </c>
    </row>
    <row r="56" spans="1:10" x14ac:dyDescent="0.25">
      <c r="A56" s="15"/>
      <c r="B56" s="2" t="s">
        <v>18</v>
      </c>
      <c r="C56" s="21">
        <f t="shared" si="12"/>
        <v>3.7083333333333335</v>
      </c>
      <c r="D56" s="13">
        <f t="shared" si="1"/>
        <v>1.8625</v>
      </c>
      <c r="E56" s="3">
        <f t="shared" si="3"/>
        <v>1.8458333333333334</v>
      </c>
      <c r="F56" s="10">
        <v>1946</v>
      </c>
      <c r="G56" s="9">
        <f t="shared" si="4"/>
        <v>3591.9916666666668</v>
      </c>
      <c r="H56" s="22">
        <f t="shared" si="5"/>
        <v>116974.06000000004</v>
      </c>
      <c r="I56" s="20">
        <f>+H56*($H$12*31/365)</f>
        <v>56.628264115068511</v>
      </c>
      <c r="J56" s="23">
        <f t="shared" si="6"/>
        <v>1847.423651033334</v>
      </c>
    </row>
    <row r="57" spans="1:10" x14ac:dyDescent="0.25">
      <c r="A57" s="15"/>
      <c r="B57" s="2" t="s">
        <v>7</v>
      </c>
      <c r="C57" s="21">
        <f t="shared" si="12"/>
        <v>3.7083333333333335</v>
      </c>
      <c r="D57" s="13">
        <f t="shared" si="1"/>
        <v>1.8625</v>
      </c>
      <c r="E57" s="3">
        <f t="shared" si="3"/>
        <v>1.8458333333333334</v>
      </c>
      <c r="F57" s="10">
        <v>1946</v>
      </c>
      <c r="G57" s="9">
        <f t="shared" si="4"/>
        <v>3591.9916666666668</v>
      </c>
      <c r="H57" s="22">
        <f t="shared" si="5"/>
        <v>120566.05166666671</v>
      </c>
      <c r="I57" s="20">
        <f>+H57*($H$12*30/365)</f>
        <v>56.484369410958926</v>
      </c>
      <c r="J57" s="23">
        <f t="shared" si="6"/>
        <v>1903.9080204442928</v>
      </c>
    </row>
    <row r="58" spans="1:10" x14ac:dyDescent="0.25">
      <c r="A58" s="15"/>
      <c r="B58" s="2" t="s">
        <v>8</v>
      </c>
      <c r="C58" s="21">
        <f t="shared" si="12"/>
        <v>3.7083333333333335</v>
      </c>
      <c r="D58" s="13">
        <f t="shared" si="1"/>
        <v>1.8625</v>
      </c>
      <c r="E58" s="3">
        <f t="shared" si="3"/>
        <v>1.8458333333333334</v>
      </c>
      <c r="F58" s="10">
        <v>1946</v>
      </c>
      <c r="G58" s="9">
        <f t="shared" si="4"/>
        <v>3591.9916666666668</v>
      </c>
      <c r="H58" s="22">
        <f t="shared" si="5"/>
        <v>124158.04333333338</v>
      </c>
      <c r="I58" s="20">
        <f>+H58*($H$12*31/365)</f>
        <v>60.106099334246593</v>
      </c>
      <c r="J58" s="23">
        <f t="shared" si="6"/>
        <v>1964.0141197785395</v>
      </c>
    </row>
    <row r="59" spans="1:10" x14ac:dyDescent="0.25">
      <c r="A59" s="15"/>
      <c r="B59" s="2" t="s">
        <v>9</v>
      </c>
      <c r="C59" s="21">
        <f t="shared" si="12"/>
        <v>3.7083333333333335</v>
      </c>
      <c r="D59" s="13">
        <f t="shared" si="1"/>
        <v>1.8625</v>
      </c>
      <c r="E59" s="3">
        <f t="shared" si="3"/>
        <v>1.8458333333333334</v>
      </c>
      <c r="F59" s="10">
        <v>1946</v>
      </c>
      <c r="G59" s="9">
        <f t="shared" si="4"/>
        <v>3591.9916666666668</v>
      </c>
      <c r="H59" s="22">
        <f t="shared" si="5"/>
        <v>127750.03500000005</v>
      </c>
      <c r="I59" s="20">
        <f>+H59*($H$12*30/365)</f>
        <v>59.850016397260305</v>
      </c>
      <c r="J59" s="23">
        <f t="shared" si="6"/>
        <v>2023.8641361757998</v>
      </c>
    </row>
    <row r="60" spans="1:10" x14ac:dyDescent="0.25">
      <c r="A60" s="15"/>
      <c r="B60" s="2" t="s">
        <v>10</v>
      </c>
      <c r="C60" s="21">
        <f t="shared" si="12"/>
        <v>3.7083333333333335</v>
      </c>
      <c r="D60" s="13">
        <f t="shared" si="1"/>
        <v>1.8625</v>
      </c>
      <c r="E60" s="3">
        <f t="shared" si="3"/>
        <v>1.8458333333333334</v>
      </c>
      <c r="F60" s="10">
        <v>1946</v>
      </c>
      <c r="G60" s="9">
        <f t="shared" si="4"/>
        <v>3591.9916666666668</v>
      </c>
      <c r="H60" s="22">
        <f t="shared" si="5"/>
        <v>131342.0266666667</v>
      </c>
      <c r="I60" s="20">
        <f>+H60*($H$12*31/365)</f>
        <v>63.583934553424676</v>
      </c>
      <c r="J60" s="23">
        <f t="shared" si="6"/>
        <v>2087.4480707292246</v>
      </c>
    </row>
    <row r="61" spans="1:10" x14ac:dyDescent="0.25">
      <c r="A61" s="15"/>
      <c r="C61" s="21"/>
      <c r="D61" s="13"/>
      <c r="F61" s="10"/>
      <c r="G61" s="28">
        <f>SUM(G49:G60)</f>
        <v>43103.900000000016</v>
      </c>
      <c r="H61" s="22"/>
      <c r="I61" s="28">
        <f>SUM(I49:I60)</f>
        <v>636.57350735616467</v>
      </c>
      <c r="J61" s="23"/>
    </row>
    <row r="62" spans="1:10" x14ac:dyDescent="0.25">
      <c r="A62" s="5">
        <v>2022</v>
      </c>
      <c r="B62" s="2" t="s">
        <v>11</v>
      </c>
      <c r="C62" s="24">
        <f>+$D$11</f>
        <v>2.8966666666666665</v>
      </c>
      <c r="D62" s="13">
        <f t="shared" si="1"/>
        <v>1.8625</v>
      </c>
      <c r="E62" s="3">
        <f t="shared" si="3"/>
        <v>1.0341666666666665</v>
      </c>
      <c r="F62" s="10">
        <v>1946</v>
      </c>
      <c r="G62" s="9">
        <f t="shared" si="4"/>
        <v>2012.488333333333</v>
      </c>
      <c r="H62" s="22">
        <f>+H60+G62</f>
        <v>133354.51500000004</v>
      </c>
      <c r="I62" s="20">
        <f>+H62*($H$13*31/365)</f>
        <v>64.558199453424677</v>
      </c>
      <c r="J62" s="23">
        <f>+J60+I62</f>
        <v>2152.0062701826491</v>
      </c>
    </row>
    <row r="63" spans="1:10" x14ac:dyDescent="0.25">
      <c r="A63" s="15"/>
      <c r="B63" s="2" t="s">
        <v>12</v>
      </c>
      <c r="C63" s="24">
        <f t="shared" ref="C63:C65" si="13">+$D$11</f>
        <v>2.8966666666666665</v>
      </c>
      <c r="D63" s="13">
        <f t="shared" si="1"/>
        <v>1.8625</v>
      </c>
      <c r="E63" s="3">
        <f t="shared" si="3"/>
        <v>1.0341666666666665</v>
      </c>
      <c r="F63" s="10">
        <v>1946</v>
      </c>
      <c r="G63" s="9">
        <f t="shared" si="4"/>
        <v>2012.488333333333</v>
      </c>
      <c r="H63" s="22">
        <f t="shared" si="5"/>
        <v>135367.00333333338</v>
      </c>
      <c r="I63" s="20">
        <f>+H63*($H$13*28/365)</f>
        <v>59.19061296438359</v>
      </c>
      <c r="J63" s="23">
        <f t="shared" si="6"/>
        <v>2211.1968831470326</v>
      </c>
    </row>
    <row r="64" spans="1:10" x14ac:dyDescent="0.25">
      <c r="A64" s="15"/>
      <c r="B64" s="2" t="s">
        <v>13</v>
      </c>
      <c r="C64" s="24">
        <f t="shared" si="13"/>
        <v>2.8966666666666665</v>
      </c>
      <c r="D64" s="13">
        <f t="shared" si="1"/>
        <v>1.8625</v>
      </c>
      <c r="E64" s="3">
        <f t="shared" si="3"/>
        <v>1.0341666666666665</v>
      </c>
      <c r="F64" s="10">
        <v>1946</v>
      </c>
      <c r="G64" s="9">
        <f t="shared" si="4"/>
        <v>2012.488333333333</v>
      </c>
      <c r="H64" s="22">
        <f t="shared" si="5"/>
        <v>137379.49166666673</v>
      </c>
      <c r="I64" s="20">
        <f>+H64*($H$13*31/365)</f>
        <v>66.50672925342468</v>
      </c>
      <c r="J64" s="23">
        <f t="shared" si="6"/>
        <v>2277.7036124004571</v>
      </c>
    </row>
    <row r="65" spans="1:12" x14ac:dyDescent="0.25">
      <c r="A65" s="15"/>
      <c r="B65" s="2" t="s">
        <v>14</v>
      </c>
      <c r="C65" s="24">
        <f t="shared" si="13"/>
        <v>2.8966666666666665</v>
      </c>
      <c r="D65" s="13">
        <f t="shared" si="1"/>
        <v>1.8625</v>
      </c>
      <c r="E65" s="3">
        <f t="shared" si="3"/>
        <v>1.0341666666666665</v>
      </c>
      <c r="F65" s="10">
        <v>1946</v>
      </c>
      <c r="G65" s="9">
        <f t="shared" si="4"/>
        <v>2012.488333333333</v>
      </c>
      <c r="H65" s="22">
        <f t="shared" si="5"/>
        <v>139391.98000000007</v>
      </c>
      <c r="I65" s="20">
        <f>+H65*($H$14*30/365)</f>
        <v>116.86012569863021</v>
      </c>
      <c r="J65" s="23">
        <f t="shared" si="6"/>
        <v>2394.5637380990875</v>
      </c>
    </row>
    <row r="66" spans="1:12" x14ac:dyDescent="0.25">
      <c r="C66" s="21"/>
      <c r="D66" s="13"/>
      <c r="F66" s="10"/>
      <c r="G66" s="29">
        <f>SUM(G62:G65)</f>
        <v>8049.953333333332</v>
      </c>
      <c r="H66" s="22"/>
      <c r="I66" s="29">
        <f>SUM(I62:I65)</f>
        <v>307.11566736986316</v>
      </c>
      <c r="J66" s="23"/>
      <c r="L66" s="5" t="s">
        <v>43</v>
      </c>
    </row>
    <row r="67" spans="1:12" ht="16.5" thickBot="1" x14ac:dyDescent="0.3">
      <c r="F67" s="5" t="s">
        <v>28</v>
      </c>
      <c r="G67" s="14">
        <f>G66+G61+G48+G35+G22</f>
        <v>139391.98000000004</v>
      </c>
      <c r="H67" s="30"/>
      <c r="I67" s="14">
        <f>I66+I61+I48+I35+I22</f>
        <v>2394.5637380990875</v>
      </c>
      <c r="J67" s="25">
        <f>+J65</f>
        <v>2394.5637380990875</v>
      </c>
      <c r="K67" s="26"/>
      <c r="L67" s="27">
        <f>+G67+J67</f>
        <v>141786.54373809914</v>
      </c>
    </row>
    <row r="68" spans="1:12" ht="16.5" thickTop="1" x14ac:dyDescent="0.25"/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Pole Attach with 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Innis</dc:creator>
  <cp:lastModifiedBy>Andrew Blair</cp:lastModifiedBy>
  <cp:lastPrinted>2022-05-12T12:35:02Z</cp:lastPrinted>
  <dcterms:created xsi:type="dcterms:W3CDTF">2022-05-11T19:59:58Z</dcterms:created>
  <dcterms:modified xsi:type="dcterms:W3CDTF">2022-06-03T18:29:35Z</dcterms:modified>
</cp:coreProperties>
</file>