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JRAP/Undertakings/Undertaking Responses - June 2022/"/>
    </mc:Choice>
  </mc:AlternateContent>
  <xr:revisionPtr revIDLastSave="70" documentId="11_9B472144AEB0EEC5ED6BC77DA69F184A1118BAC9" xr6:coauthVersionLast="47" xr6:coauthVersionMax="47" xr10:uidLastSave="{5422F296-93C3-4688-9C5C-12BB9800172A}"/>
  <bookViews>
    <workbookView xWindow="-110" yWindow="-110" windowWidth="19420" windowHeight="104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1" l="1"/>
  <c r="G63" i="1"/>
  <c r="C51" i="1"/>
  <c r="C50" i="1"/>
  <c r="C39" i="1"/>
  <c r="C38" i="1"/>
  <c r="O33" i="1"/>
  <c r="O35" i="1" s="1"/>
  <c r="Q30" i="1"/>
  <c r="Q33" i="1" s="1"/>
  <c r="Q35" i="1" s="1"/>
  <c r="P30" i="1"/>
  <c r="P33" i="1" s="1"/>
  <c r="P35" i="1" s="1"/>
  <c r="O30" i="1"/>
  <c r="N30" i="1"/>
  <c r="N33" i="1" s="1"/>
  <c r="N35" i="1" s="1"/>
  <c r="M30" i="1"/>
  <c r="M33" i="1" s="1"/>
  <c r="L30" i="1"/>
  <c r="K30" i="1"/>
  <c r="J30" i="1"/>
  <c r="J33" i="1" s="1"/>
  <c r="C28" i="1" s="1"/>
  <c r="I30" i="1"/>
  <c r="I33" i="1" s="1"/>
  <c r="I35" i="1" s="1"/>
  <c r="C12" i="1"/>
  <c r="C13" i="1" s="1"/>
  <c r="C24" i="1" s="1"/>
  <c r="M35" i="1" l="1"/>
  <c r="M34" i="1"/>
  <c r="K33" i="1" s="1"/>
  <c r="C32" i="1"/>
  <c r="C44" i="1" s="1"/>
  <c r="J35" i="1"/>
  <c r="C27" i="1" s="1"/>
  <c r="C31" i="1" s="1"/>
  <c r="C43" i="1" s="1"/>
  <c r="C45" i="1" s="1"/>
  <c r="K35" i="1" l="1"/>
  <c r="L33" i="1"/>
  <c r="L35" i="1" s="1"/>
  <c r="C56" i="1"/>
  <c r="C55" i="1"/>
  <c r="C57" i="1" l="1"/>
  <c r="C63" i="1"/>
  <c r="C78" i="1" s="1"/>
  <c r="C62" i="1"/>
  <c r="C77" i="1" s="1"/>
  <c r="C64" i="1"/>
  <c r="C79" i="1" s="1"/>
  <c r="C61" i="1"/>
  <c r="C76" i="1" s="1"/>
  <c r="C67" i="1"/>
  <c r="C82" i="1" s="1"/>
  <c r="C66" i="1"/>
  <c r="C81" i="1" s="1"/>
  <c r="C69" i="1"/>
  <c r="C84" i="1" s="1"/>
  <c r="C65" i="1"/>
  <c r="C80" i="1" s="1"/>
  <c r="C68" i="1"/>
  <c r="C83" i="1" s="1"/>
  <c r="C85" i="1" l="1"/>
  <c r="C70" i="1"/>
  <c r="C88" i="1" l="1"/>
  <c r="C86" i="1"/>
  <c r="C89" i="1" s="1"/>
</calcChain>
</file>

<file path=xl/sharedStrings.xml><?xml version="1.0" encoding="utf-8"?>
<sst xmlns="http://schemas.openxmlformats.org/spreadsheetml/2006/main" count="137" uniqueCount="99">
  <si>
    <t>ASSUMPTIONS</t>
  </si>
  <si>
    <t>Step 1:</t>
  </si>
  <si>
    <t>Ontario Energy at generator level</t>
  </si>
  <si>
    <t>(11)</t>
  </si>
  <si>
    <t>Energy Savings</t>
  </si>
  <si>
    <t>A1</t>
  </si>
  <si>
    <t>(12)=(11)*A1</t>
  </si>
  <si>
    <t>TX Direct</t>
  </si>
  <si>
    <t>(13)=(11)-(12)</t>
  </si>
  <si>
    <t>TX LDC</t>
  </si>
  <si>
    <t>IESO Loss Factor Assumption</t>
  </si>
  <si>
    <t>A2</t>
  </si>
  <si>
    <t>Total Dx+TX</t>
  </si>
  <si>
    <t>APO2021</t>
  </si>
  <si>
    <t>Programs (Energy Efficiency Programs)</t>
  </si>
  <si>
    <t>(21)=(13)/(1+A2)</t>
  </si>
  <si>
    <t>ALL LDCS savings</t>
  </si>
  <si>
    <t>Regulations (Codes &amp; Standards)</t>
  </si>
  <si>
    <t>EE historical program</t>
  </si>
  <si>
    <t>(22)</t>
  </si>
  <si>
    <t xml:space="preserve">Share of EE and C&amp;S savings </t>
  </si>
  <si>
    <t>A4</t>
  </si>
  <si>
    <t>EE</t>
  </si>
  <si>
    <t>EE long term framework</t>
  </si>
  <si>
    <t>C&amp;S</t>
  </si>
  <si>
    <t>Incremental Conservation Potential</t>
  </si>
  <si>
    <t>"(23)='(21)*(22)</t>
  </si>
  <si>
    <t>LDC EE</t>
  </si>
  <si>
    <t>LDC C&amp;S</t>
  </si>
  <si>
    <t>C&amp;S %</t>
  </si>
  <si>
    <t>EE%</t>
  </si>
  <si>
    <t>A5</t>
  </si>
  <si>
    <t>Peak2014</t>
  </si>
  <si>
    <t>Energy2011-2014</t>
  </si>
  <si>
    <t>H1 achieved</t>
  </si>
  <si>
    <t>All LDCs</t>
  </si>
  <si>
    <t>(31)=(23)*A5</t>
  </si>
  <si>
    <t>Total</t>
  </si>
  <si>
    <t>2015-2020</t>
  </si>
  <si>
    <t xml:space="preserve">Step 4: Saving by sectors </t>
  </si>
  <si>
    <t>Share of savings by sector</t>
  </si>
  <si>
    <t>A6</t>
  </si>
  <si>
    <t>Res</t>
  </si>
  <si>
    <t>(41)=1-A6</t>
  </si>
  <si>
    <t>(42)=(31)*(41)</t>
  </si>
  <si>
    <t>Share of residential classes for Res sector (based on gross load forecasting)</t>
  </si>
  <si>
    <t>A7</t>
  </si>
  <si>
    <t>R1</t>
  </si>
  <si>
    <t>R2</t>
  </si>
  <si>
    <t>(51)=(42)*A7</t>
  </si>
  <si>
    <t>Seasonal</t>
  </si>
  <si>
    <t>UR</t>
  </si>
  <si>
    <t>GSe</t>
  </si>
  <si>
    <t>Share of General service classes for non-Res sector (based on gross load forecasting)</t>
  </si>
  <si>
    <t>UGe</t>
  </si>
  <si>
    <t>GSd</t>
  </si>
  <si>
    <t>UGd</t>
  </si>
  <si>
    <t>ST</t>
  </si>
  <si>
    <t>(61)=(51)*A8</t>
  </si>
  <si>
    <t>Class</t>
  </si>
  <si>
    <t>A8</t>
  </si>
  <si>
    <t>SR</t>
  </si>
  <si>
    <t>GSE</t>
  </si>
  <si>
    <t>UGE</t>
  </si>
  <si>
    <t>ST-Direct</t>
  </si>
  <si>
    <t>GSD</t>
  </si>
  <si>
    <t xml:space="preserve">ALL </t>
  </si>
  <si>
    <t>UGD</t>
  </si>
  <si>
    <t>Legacy retail</t>
  </si>
  <si>
    <t>(62)=(61) total  *A9 ratio</t>
  </si>
  <si>
    <t>Acquired LDCs</t>
  </si>
  <si>
    <t>2020 kwh</t>
  </si>
  <si>
    <t>A9</t>
  </si>
  <si>
    <t>Hydro One target</t>
  </si>
  <si>
    <t>Hydro One achieved</t>
  </si>
  <si>
    <t>Distribution</t>
  </si>
  <si>
    <t>Transmission</t>
  </si>
  <si>
    <t>Step 2: Ontario Energy at end use level (all LDCs including Hydro One)</t>
  </si>
  <si>
    <t>ALL LDCs EE and C&amp;S Savings</t>
  </si>
  <si>
    <t xml:space="preserve">Step 3: Hydro One saving </t>
  </si>
  <si>
    <t>Hydro One share of savings of all LDCs</t>
  </si>
  <si>
    <t xml:space="preserve">Hydro One savings </t>
  </si>
  <si>
    <t>Non-res</t>
  </si>
  <si>
    <t>Hydro One savings by sector</t>
  </si>
  <si>
    <t xml:space="preserve">Step 5: Savings by rate class without loss </t>
  </si>
  <si>
    <t>Step 6: Savings by rate class with loss</t>
  </si>
  <si>
    <t>Loss factor by rate class</t>
  </si>
  <si>
    <t>Hydro One achieved CDM savings for residential sector</t>
  </si>
  <si>
    <t>Hydro One share of CDM target 2015-2020</t>
  </si>
  <si>
    <t>Total achieved CDM</t>
  </si>
  <si>
    <t>Hydro One achieved CDM-Res</t>
  </si>
  <si>
    <t>Res %</t>
  </si>
  <si>
    <t>Share of energy consumption TX Direct/Ontario total in 2019</t>
  </si>
  <si>
    <t>EE current framework</t>
  </si>
  <si>
    <t>Hydro One share of CDM target 2011-2014</t>
  </si>
  <si>
    <t>Total of Hydro One legacy retail+ST</t>
  </si>
  <si>
    <t>Hydro One Legacy CDM savings</t>
  </si>
  <si>
    <t>Ratio of ST LDC/Hydro One retail</t>
  </si>
  <si>
    <t>Hydro One share of achieved CDM savings 2011-2014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</si>
</sst>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.0_);_(* \(#,##0.0\);_(* &quot;-&quot;??_);_(@_)"/>
    <numFmt numFmtId="165" formatCode="_-* #,##0.00_-;\-* #,##0.00_-;_-* &quot;-&quot;??_-;_-@_-"/>
    <numFmt numFmtId="166" formatCode="_-* #,##0.000_-;\-* #,##0.000_-;_-* &quot;-&quot;??_-;_-@_-"/>
    <numFmt numFmtId="167" formatCode="_-* #,##0_-;\-* #,##0_-;_-* &quot;-&quot;??_-;_-@_-"/>
    <numFmt numFmtId="168" formatCode="_(* #,##0.000_);_(* \(#,##0.000\);_(* &quot;-&quot;??_);_(@_)"/>
    <numFmt numFmtId="169" formatCode="0.0%"/>
    <numFmt numFmtId="170" formatCode="_(* #,##0_);_(* \(#,##0\);_(* &quot;-&quot;??_);_(@_)"/>
    <numFmt numFmtId="171" formatCode="_(* #,##0.0000_);_(* \(#,##0.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5F5FF"/>
        <bgColor indexed="64"/>
      </patternFill>
    </fill>
    <fill>
      <patternFill patternType="solid">
        <fgColor rgb="FFFAFA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0" xfId="0" quotePrefix="1"/>
    <xf numFmtId="0" fontId="0" fillId="3" borderId="0" xfId="0" applyFill="1"/>
    <xf numFmtId="0" fontId="0" fillId="4" borderId="2" xfId="0" applyFill="1" applyBorder="1" applyAlignment="1">
      <alignment wrapText="1"/>
    </xf>
    <xf numFmtId="164" fontId="0" fillId="0" borderId="1" xfId="1" applyNumberFormat="1" applyFont="1" applyBorder="1"/>
    <xf numFmtId="43" fontId="0" fillId="0" borderId="1" xfId="0" applyNumberFormat="1" applyBorder="1"/>
    <xf numFmtId="0" fontId="6" fillId="0" borderId="0" xfId="0" applyFont="1"/>
    <xf numFmtId="0" fontId="7" fillId="5" borderId="1" xfId="0" applyFont="1" applyFill="1" applyBorder="1" applyAlignment="1">
      <alignment vertical="top"/>
    </xf>
    <xf numFmtId="0" fontId="7" fillId="5" borderId="1" xfId="0" applyFont="1" applyFill="1" applyBorder="1"/>
    <xf numFmtId="0" fontId="8" fillId="5" borderId="1" xfId="0" applyFont="1" applyFill="1" applyBorder="1" applyAlignment="1">
      <alignment vertical="top"/>
    </xf>
    <xf numFmtId="0" fontId="7" fillId="6" borderId="1" xfId="0" applyFont="1" applyFill="1" applyBorder="1" applyAlignment="1">
      <alignment vertical="top"/>
    </xf>
    <xf numFmtId="0" fontId="7" fillId="7" borderId="1" xfId="0" applyFont="1" applyFill="1" applyBorder="1" applyAlignment="1">
      <alignment vertical="top"/>
    </xf>
    <xf numFmtId="0" fontId="7" fillId="0" borderId="1" xfId="0" applyFont="1" applyBorder="1"/>
    <xf numFmtId="4" fontId="9" fillId="6" borderId="1" xfId="0" applyNumberFormat="1" applyFont="1" applyFill="1" applyBorder="1" applyAlignment="1">
      <alignment vertical="top"/>
    </xf>
    <xf numFmtId="4" fontId="9" fillId="8" borderId="1" xfId="0" applyNumberFormat="1" applyFont="1" applyFill="1" applyBorder="1" applyAlignment="1">
      <alignment vertical="top"/>
    </xf>
    <xf numFmtId="43" fontId="0" fillId="0" borderId="1" xfId="1" applyFont="1" applyBorder="1"/>
    <xf numFmtId="0" fontId="7" fillId="9" borderId="1" xfId="0" applyFont="1" applyFill="1" applyBorder="1" applyAlignment="1">
      <alignment vertical="top"/>
    </xf>
    <xf numFmtId="4" fontId="9" fillId="9" borderId="1" xfId="0" applyNumberFormat="1" applyFont="1" applyFill="1" applyBorder="1" applyAlignment="1">
      <alignment vertical="top"/>
    </xf>
    <xf numFmtId="4" fontId="9" fillId="10" borderId="1" xfId="0" applyNumberFormat="1" applyFont="1" applyFill="1" applyBorder="1" applyAlignment="1">
      <alignment vertical="top"/>
    </xf>
    <xf numFmtId="43" fontId="0" fillId="0" borderId="0" xfId="0" applyNumberFormat="1"/>
    <xf numFmtId="4" fontId="7" fillId="0" borderId="1" xfId="0" applyNumberFormat="1" applyFont="1" applyBorder="1"/>
    <xf numFmtId="43" fontId="7" fillId="0" borderId="1" xfId="0" applyNumberFormat="1" applyFont="1" applyBorder="1"/>
    <xf numFmtId="4" fontId="7" fillId="7" borderId="1" xfId="0" applyNumberFormat="1" applyFont="1" applyFill="1" applyBorder="1" applyAlignment="1">
      <alignment vertical="top"/>
    </xf>
    <xf numFmtId="43" fontId="7" fillId="4" borderId="1" xfId="0" applyNumberFormat="1" applyFont="1" applyFill="1" applyBorder="1" applyAlignment="1">
      <alignment vertical="top"/>
    </xf>
    <xf numFmtId="43" fontId="7" fillId="7" borderId="1" xfId="0" applyNumberFormat="1" applyFont="1" applyFill="1" applyBorder="1" applyAlignment="1">
      <alignment vertical="top"/>
    </xf>
    <xf numFmtId="10" fontId="0" fillId="0" borderId="1" xfId="0" applyNumberFormat="1" applyBorder="1"/>
    <xf numFmtId="0" fontId="0" fillId="7" borderId="0" xfId="0" applyFill="1"/>
    <xf numFmtId="0" fontId="0" fillId="7" borderId="1" xfId="0" applyFill="1" applyBorder="1"/>
    <xf numFmtId="166" fontId="0" fillId="0" borderId="1" xfId="3" applyNumberFormat="1" applyFont="1" applyBorder="1"/>
    <xf numFmtId="167" fontId="0" fillId="0" borderId="1" xfId="3" applyNumberFormat="1" applyFont="1" applyBorder="1"/>
    <xf numFmtId="166" fontId="10" fillId="11" borderId="1" xfId="3" applyNumberFormat="1" applyFont="1" applyFill="1" applyBorder="1" applyAlignment="1">
      <alignment horizontal="center" vertical="center"/>
    </xf>
    <xf numFmtId="167" fontId="10" fillId="11" borderId="1" xfId="3" applyNumberFormat="1" applyFont="1" applyFill="1" applyBorder="1" applyAlignment="1">
      <alignment horizontal="center" vertical="center"/>
    </xf>
    <xf numFmtId="10" fontId="0" fillId="7" borderId="0" xfId="2" applyNumberFormat="1" applyFont="1" applyFill="1" applyBorder="1"/>
    <xf numFmtId="10" fontId="0" fillId="4" borderId="0" xfId="2" applyNumberFormat="1" applyFont="1" applyFill="1" applyBorder="1"/>
    <xf numFmtId="9" fontId="0" fillId="0" borderId="1" xfId="0" applyNumberFormat="1" applyBorder="1"/>
    <xf numFmtId="9" fontId="0" fillId="4" borderId="1" xfId="2" applyFont="1" applyFill="1" applyBorder="1"/>
    <xf numFmtId="9" fontId="0" fillId="0" borderId="0" xfId="2" applyFont="1" applyBorder="1"/>
    <xf numFmtId="166" fontId="0" fillId="7" borderId="0" xfId="3" applyNumberFormat="1" applyFont="1" applyFill="1" applyBorder="1"/>
    <xf numFmtId="167" fontId="0" fillId="7" borderId="0" xfId="3" applyNumberFormat="1" applyFont="1" applyFill="1" applyBorder="1"/>
    <xf numFmtId="166" fontId="10" fillId="7" borderId="0" xfId="3" applyNumberFormat="1" applyFont="1" applyFill="1" applyBorder="1" applyAlignment="1">
      <alignment horizontal="center" vertical="center"/>
    </xf>
    <xf numFmtId="167" fontId="10" fillId="7" borderId="0" xfId="3" applyNumberFormat="1" applyFont="1" applyFill="1" applyBorder="1" applyAlignment="1">
      <alignment horizontal="center" vertical="center"/>
    </xf>
    <xf numFmtId="9" fontId="0" fillId="0" borderId="1" xfId="2" applyFont="1" applyBorder="1"/>
    <xf numFmtId="9" fontId="0" fillId="7" borderId="0" xfId="2" applyFont="1" applyFill="1" applyBorder="1"/>
    <xf numFmtId="9" fontId="0" fillId="7" borderId="0" xfId="0" applyNumberFormat="1" applyFill="1"/>
    <xf numFmtId="168" fontId="0" fillId="0" borderId="0" xfId="0" applyNumberFormat="1"/>
    <xf numFmtId="9" fontId="0" fillId="0" borderId="0" xfId="2" applyFont="1"/>
    <xf numFmtId="0" fontId="11" fillId="7" borderId="1" xfId="0" applyFont="1" applyFill="1" applyBorder="1"/>
    <xf numFmtId="0" fontId="11" fillId="7" borderId="0" xfId="0" applyFont="1" applyFill="1"/>
    <xf numFmtId="0" fontId="0" fillId="12" borderId="1" xfId="0" applyFill="1" applyBorder="1"/>
    <xf numFmtId="168" fontId="0" fillId="12" borderId="1" xfId="1" applyNumberFormat="1" applyFont="1" applyFill="1" applyBorder="1"/>
    <xf numFmtId="0" fontId="0" fillId="13" borderId="5" xfId="0" applyFill="1" applyBorder="1"/>
    <xf numFmtId="43" fontId="0" fillId="13" borderId="0" xfId="0" applyNumberFormat="1" applyFill="1"/>
    <xf numFmtId="0" fontId="0" fillId="12" borderId="0" xfId="0" applyFill="1"/>
    <xf numFmtId="168" fontId="11" fillId="12" borderId="0" xfId="0" applyNumberFormat="1" applyFont="1" applyFill="1"/>
    <xf numFmtId="168" fontId="0" fillId="12" borderId="0" xfId="0" applyNumberFormat="1" applyFill="1"/>
    <xf numFmtId="0" fontId="0" fillId="14" borderId="0" xfId="0" applyFill="1"/>
    <xf numFmtId="168" fontId="0" fillId="14" borderId="0" xfId="0" applyNumberFormat="1" applyFill="1"/>
    <xf numFmtId="0" fontId="11" fillId="3" borderId="0" xfId="0" applyFont="1" applyFill="1"/>
    <xf numFmtId="0" fontId="11" fillId="7" borderId="6" xfId="0" applyFont="1" applyFill="1" applyBorder="1"/>
    <xf numFmtId="169" fontId="0" fillId="3" borderId="6" xfId="2" applyNumberFormat="1" applyFont="1" applyFill="1" applyBorder="1"/>
    <xf numFmtId="170" fontId="0" fillId="0" borderId="0" xfId="1" applyNumberFormat="1" applyFont="1" applyBorder="1"/>
    <xf numFmtId="169" fontId="0" fillId="4" borderId="3" xfId="2" applyNumberFormat="1" applyFont="1" applyFill="1" applyBorder="1"/>
    <xf numFmtId="171" fontId="0" fillId="0" borderId="1" xfId="0" applyNumberFormat="1" applyBorder="1"/>
    <xf numFmtId="0" fontId="0" fillId="3" borderId="0" xfId="0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0" fillId="3" borderId="4" xfId="0" applyFill="1" applyBorder="1" applyAlignment="1">
      <alignment horizontal="center"/>
    </xf>
    <xf numFmtId="0" fontId="3" fillId="15" borderId="0" xfId="0" applyFont="1" applyFill="1"/>
    <xf numFmtId="0" fontId="0" fillId="15" borderId="0" xfId="0" applyFill="1"/>
    <xf numFmtId="4" fontId="7" fillId="15" borderId="1" xfId="0" applyNumberFormat="1" applyFont="1" applyFill="1" applyBorder="1"/>
    <xf numFmtId="43" fontId="2" fillId="15" borderId="0" xfId="0" applyNumberFormat="1" applyFont="1" applyFill="1"/>
  </cellXfs>
  <cellStyles count="4">
    <cellStyle name="Comma" xfId="1" builtinId="3"/>
    <cellStyle name="Comma 10 7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400049</xdr:colOff>
      <xdr:row>25</xdr:row>
      <xdr:rowOff>95266</xdr:rowOff>
    </xdr:from>
    <xdr:to>
      <xdr:col>4</xdr:col>
      <xdr:colOff>1358606</xdr:colOff>
      <xdr:row>27</xdr:row>
      <xdr:rowOff>161929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7380146" y="4348319"/>
          <a:ext cx="434963" cy="1504657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447675</xdr:colOff>
      <xdr:row>43</xdr:row>
      <xdr:rowOff>161925</xdr:rowOff>
    </xdr:from>
    <xdr:to>
      <xdr:col>14</xdr:col>
      <xdr:colOff>57150</xdr:colOff>
      <xdr:row>47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922125" y="8264525"/>
          <a:ext cx="4848225" cy="6508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 use</a:t>
          </a:r>
          <a:r>
            <a:rPr lang="en-US" sz="1100" baseline="0"/>
            <a:t> 16.56% for the share of C&amp;S savings</a:t>
          </a:r>
        </a:p>
        <a:p>
          <a:r>
            <a:rPr lang="en-US" sz="1100" baseline="0"/>
            <a:t>- use 13.71% for the share of EE savings (be conservative)</a:t>
          </a:r>
          <a:endParaRPr lang="en-US" sz="1100"/>
        </a:p>
      </xdr:txBody>
    </xdr:sp>
    <xdr:clientData/>
  </xdr:twoCellAnchor>
  <xdr:twoCellAnchor>
    <xdr:from>
      <xdr:col>5</xdr:col>
      <xdr:colOff>9525</xdr:colOff>
      <xdr:row>71</xdr:row>
      <xdr:rowOff>152400</xdr:rowOff>
    </xdr:from>
    <xdr:to>
      <xdr:col>9</xdr:col>
      <xdr:colOff>371475</xdr:colOff>
      <xdr:row>74</xdr:row>
      <xdr:rowOff>152400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981950" y="13868400"/>
          <a:ext cx="4733925" cy="57150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Allocate residential energy saving</a:t>
          </a:r>
          <a:r>
            <a:rPr lang="en-US" sz="1100" baseline="0"/>
            <a:t> among residential rate class</a:t>
          </a:r>
        </a:p>
        <a:p>
          <a:r>
            <a:rPr lang="en-US" sz="1100" baseline="0"/>
            <a:t>Allocate the Non-residential energy savings among general service rate classes</a:t>
          </a:r>
        </a:p>
        <a:p>
          <a:endParaRPr lang="en-US" sz="1100"/>
        </a:p>
      </xdr:txBody>
    </xdr:sp>
    <xdr:clientData/>
  </xdr:twoCellAnchor>
  <xdr:twoCellAnchor editAs="oneCell">
    <xdr:from>
      <xdr:col>0</xdr:col>
      <xdr:colOff>742950</xdr:colOff>
      <xdr:row>90</xdr:row>
      <xdr:rowOff>171450</xdr:rowOff>
    </xdr:from>
    <xdr:to>
      <xdr:col>5</xdr:col>
      <xdr:colOff>85725</xdr:colOff>
      <xdr:row>108</xdr:row>
      <xdr:rowOff>142875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929100"/>
          <a:ext cx="7693025" cy="3286125"/>
        </a:xfrm>
        <a:prstGeom prst="rect">
          <a:avLst/>
        </a:prstGeom>
      </xdr:spPr>
    </xdr:pic>
    <xdr:clientData/>
  </xdr:twoCellAnchor>
  <xdr:twoCellAnchor>
    <xdr:from>
      <xdr:col>1</xdr:col>
      <xdr:colOff>3133725</xdr:colOff>
      <xdr:row>84</xdr:row>
      <xdr:rowOff>9525</xdr:rowOff>
    </xdr:from>
    <xdr:to>
      <xdr:col>2</xdr:col>
      <xdr:colOff>381001</xdr:colOff>
      <xdr:row>98</xdr:row>
      <xdr:rowOff>28575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5419725" y="15662275"/>
          <a:ext cx="669926" cy="259715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2133600</xdr:colOff>
      <xdr:row>85</xdr:row>
      <xdr:rowOff>57150</xdr:rowOff>
    </xdr:from>
    <xdr:to>
      <xdr:col>2</xdr:col>
      <xdr:colOff>180976</xdr:colOff>
      <xdr:row>98</xdr:row>
      <xdr:rowOff>123825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4419600" y="15894050"/>
          <a:ext cx="1470026" cy="246062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685802</xdr:colOff>
      <xdr:row>87</xdr:row>
      <xdr:rowOff>95250</xdr:rowOff>
    </xdr:from>
    <xdr:to>
      <xdr:col>3</xdr:col>
      <xdr:colOff>685800</xdr:colOff>
      <xdr:row>98</xdr:row>
      <xdr:rowOff>66675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6394452" y="16300450"/>
          <a:ext cx="736598" cy="199707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628652</xdr:colOff>
      <xdr:row>88</xdr:row>
      <xdr:rowOff>114300</xdr:rowOff>
    </xdr:from>
    <xdr:to>
      <xdr:col>4</xdr:col>
      <xdr:colOff>809625</xdr:colOff>
      <xdr:row>98</xdr:row>
      <xdr:rowOff>123825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6337302" y="16503650"/>
          <a:ext cx="1724023" cy="185102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57" zoomScale="70" zoomScaleNormal="70" workbookViewId="0">
      <selection activeCell="B73" sqref="B73"/>
    </sheetView>
  </sheetViews>
  <sheetFormatPr defaultRowHeight="14.5" x14ac:dyDescent="0.35"/>
  <cols>
    <col min="1" max="1" width="32.7265625" customWidth="1"/>
    <col min="2" max="2" width="49" bestFit="1" customWidth="1"/>
    <col min="3" max="3" width="10.54296875" bestFit="1" customWidth="1"/>
    <col min="4" max="4" width="11.54296875" bestFit="1" customWidth="1"/>
    <col min="5" max="5" width="15.7265625" customWidth="1"/>
    <col min="6" max="6" width="33.453125" customWidth="1"/>
    <col min="7" max="7" width="11.26953125" customWidth="1"/>
    <col min="8" max="8" width="11.7265625" customWidth="1"/>
    <col min="11" max="11" width="12.54296875" bestFit="1" customWidth="1"/>
    <col min="12" max="12" width="15.81640625" bestFit="1" customWidth="1"/>
  </cols>
  <sheetData>
    <row r="1" spans="1:15" x14ac:dyDescent="0.35">
      <c r="A1" s="65" t="s">
        <v>96</v>
      </c>
      <c r="B1" s="65"/>
      <c r="C1" s="65"/>
      <c r="F1" s="66" t="s">
        <v>0</v>
      </c>
      <c r="G1" s="66"/>
      <c r="H1" s="66"/>
      <c r="I1" s="66"/>
      <c r="J1" s="66"/>
      <c r="K1" s="66"/>
      <c r="L1" s="66"/>
      <c r="M1" s="66"/>
      <c r="N1" s="66"/>
      <c r="O1" s="66"/>
    </row>
    <row r="2" spans="1:15" x14ac:dyDescent="0.35">
      <c r="A2" s="65"/>
      <c r="B2" s="65"/>
      <c r="C2" s="65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x14ac:dyDescent="0.35">
      <c r="A3" s="65"/>
      <c r="B3" s="65"/>
      <c r="C3" s="65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x14ac:dyDescent="0.35">
      <c r="A4" s="65"/>
      <c r="B4" s="65"/>
      <c r="C4" s="65"/>
    </row>
    <row r="6" spans="1:15" x14ac:dyDescent="0.35">
      <c r="A6" s="68" t="s">
        <v>1</v>
      </c>
      <c r="B6" s="68" t="s">
        <v>2</v>
      </c>
    </row>
    <row r="7" spans="1:15" x14ac:dyDescent="0.35">
      <c r="B7" s="1"/>
      <c r="C7" s="1">
        <v>2020</v>
      </c>
    </row>
    <row r="8" spans="1:15" x14ac:dyDescent="0.35">
      <c r="A8" s="2" t="s">
        <v>3</v>
      </c>
      <c r="B8" s="1" t="s">
        <v>4</v>
      </c>
      <c r="C8" s="1">
        <v>20.9</v>
      </c>
    </row>
    <row r="11" spans="1:15" ht="29" x14ac:dyDescent="0.35">
      <c r="C11" s="1">
        <v>2020</v>
      </c>
      <c r="E11" s="3" t="s">
        <v>5</v>
      </c>
      <c r="F11" s="4" t="s">
        <v>92</v>
      </c>
      <c r="G11" s="62">
        <v>7.6967074995602375E-2</v>
      </c>
    </row>
    <row r="12" spans="1:15" x14ac:dyDescent="0.35">
      <c r="A12" s="2" t="s">
        <v>6</v>
      </c>
      <c r="B12" s="1" t="s">
        <v>7</v>
      </c>
      <c r="C12" s="5">
        <f>C8*$G$11</f>
        <v>1.6086118674080896</v>
      </c>
    </row>
    <row r="13" spans="1:15" x14ac:dyDescent="0.35">
      <c r="A13" s="2" t="s">
        <v>8</v>
      </c>
      <c r="B13" s="1" t="s">
        <v>9</v>
      </c>
      <c r="C13" s="6">
        <f t="shared" ref="C13" si="0">C8-C12</f>
        <v>19.291388132591909</v>
      </c>
    </row>
    <row r="16" spans="1:15" x14ac:dyDescent="0.35">
      <c r="B16" s="1" t="s">
        <v>10</v>
      </c>
      <c r="C16" s="1">
        <v>2020</v>
      </c>
    </row>
    <row r="17" spans="1:17" x14ac:dyDescent="0.35">
      <c r="B17" s="1" t="s">
        <v>75</v>
      </c>
      <c r="C17" s="1">
        <v>6.5000000000000002E-2</v>
      </c>
    </row>
    <row r="18" spans="1:17" x14ac:dyDescent="0.35">
      <c r="B18" s="1" t="s">
        <v>76</v>
      </c>
      <c r="C18" s="1">
        <v>2.5000000000000001E-2</v>
      </c>
    </row>
    <row r="19" spans="1:17" x14ac:dyDescent="0.35">
      <c r="A19" s="3" t="s">
        <v>11</v>
      </c>
      <c r="B19" s="1" t="s">
        <v>12</v>
      </c>
      <c r="C19" s="1">
        <v>0.09</v>
      </c>
    </row>
    <row r="21" spans="1:17" x14ac:dyDescent="0.35">
      <c r="F21" s="7" t="s">
        <v>13</v>
      </c>
    </row>
    <row r="22" spans="1:17" x14ac:dyDescent="0.35">
      <c r="A22" s="69" t="s">
        <v>77</v>
      </c>
      <c r="B22" s="69"/>
      <c r="F22" s="8"/>
      <c r="G22" s="8"/>
      <c r="H22" s="9"/>
      <c r="I22" s="10">
        <v>2019</v>
      </c>
      <c r="J22" s="10">
        <v>2020</v>
      </c>
      <c r="K22" s="10">
        <v>2021</v>
      </c>
      <c r="L22" s="10">
        <v>2022</v>
      </c>
      <c r="M22" s="10">
        <v>2023</v>
      </c>
      <c r="N22" s="10">
        <v>2024</v>
      </c>
      <c r="O22" s="10">
        <v>2025</v>
      </c>
      <c r="P22" s="10">
        <v>2026</v>
      </c>
      <c r="Q22" s="10">
        <v>2027</v>
      </c>
    </row>
    <row r="23" spans="1:17" x14ac:dyDescent="0.35">
      <c r="B23" s="1"/>
      <c r="C23" s="1">
        <v>2020</v>
      </c>
      <c r="F23" s="11" t="s">
        <v>14</v>
      </c>
      <c r="G23" s="12"/>
      <c r="H23" s="13"/>
      <c r="I23" s="14">
        <v>13.03</v>
      </c>
      <c r="J23" s="15">
        <v>13.53</v>
      </c>
      <c r="K23" s="13"/>
      <c r="L23" s="13"/>
      <c r="M23" s="13"/>
      <c r="N23" s="13"/>
      <c r="O23" s="13"/>
      <c r="P23" s="13"/>
      <c r="Q23" s="13"/>
    </row>
    <row r="24" spans="1:17" x14ac:dyDescent="0.35">
      <c r="A24" s="2" t="s">
        <v>15</v>
      </c>
      <c r="B24" s="1" t="s">
        <v>16</v>
      </c>
      <c r="C24" s="16">
        <f t="shared" ref="C24" si="1">C13/(1+C19)</f>
        <v>17.698521222561382</v>
      </c>
      <c r="F24" s="17" t="s">
        <v>17</v>
      </c>
      <c r="G24" s="12"/>
      <c r="H24" s="13"/>
      <c r="I24" s="18">
        <v>7.37</v>
      </c>
      <c r="J24" s="19">
        <v>7.37</v>
      </c>
      <c r="K24" s="13"/>
      <c r="L24" s="13"/>
      <c r="M24" s="13"/>
      <c r="N24" s="13"/>
      <c r="O24" s="13"/>
      <c r="P24" s="13"/>
      <c r="Q24" s="13"/>
    </row>
    <row r="25" spans="1:17" x14ac:dyDescent="0.35">
      <c r="F25" s="13" t="s">
        <v>18</v>
      </c>
      <c r="G25" s="13"/>
      <c r="H25" s="13"/>
      <c r="I25" s="13"/>
      <c r="J25" s="13"/>
      <c r="K25" s="13"/>
      <c r="L25" s="13"/>
      <c r="M25" s="15">
        <v>12.94</v>
      </c>
      <c r="N25" s="14">
        <v>11.97</v>
      </c>
      <c r="O25" s="15">
        <v>11.17</v>
      </c>
      <c r="P25" s="14">
        <v>10.62</v>
      </c>
      <c r="Q25" s="15">
        <v>9.7899999999999991</v>
      </c>
    </row>
    <row r="26" spans="1:17" x14ac:dyDescent="0.35">
      <c r="A26" s="2" t="s">
        <v>19</v>
      </c>
      <c r="B26" s="1" t="s">
        <v>20</v>
      </c>
      <c r="C26" s="1">
        <v>2020</v>
      </c>
      <c r="F26" s="13" t="s">
        <v>93</v>
      </c>
      <c r="G26" s="13"/>
      <c r="H26" s="13"/>
      <c r="I26" s="13"/>
      <c r="J26" s="13"/>
      <c r="K26" s="13"/>
      <c r="L26" s="13"/>
      <c r="M26" s="13">
        <v>2.4099999999999997</v>
      </c>
      <c r="N26" s="13">
        <v>3.42</v>
      </c>
      <c r="O26" s="13">
        <v>4.05</v>
      </c>
      <c r="P26" s="13">
        <v>4.25</v>
      </c>
      <c r="Q26" s="13">
        <v>4.1999999999999993</v>
      </c>
    </row>
    <row r="27" spans="1:17" x14ac:dyDescent="0.35">
      <c r="A27" s="3" t="s">
        <v>21</v>
      </c>
      <c r="B27" s="1" t="s">
        <v>22</v>
      </c>
      <c r="C27" s="6">
        <f>J35</f>
        <v>0.64736842105263159</v>
      </c>
      <c r="F27" s="13" t="s">
        <v>23</v>
      </c>
      <c r="G27" s="13"/>
      <c r="H27" s="13"/>
      <c r="I27" s="13"/>
      <c r="J27" s="13"/>
      <c r="K27" s="13"/>
      <c r="L27" s="13"/>
      <c r="M27" s="13">
        <v>0</v>
      </c>
      <c r="N27" s="13">
        <v>0</v>
      </c>
      <c r="O27" s="13">
        <v>0.14000000000000001</v>
      </c>
      <c r="P27" s="13">
        <v>0.7</v>
      </c>
      <c r="Q27" s="13">
        <v>1.48</v>
      </c>
    </row>
    <row r="28" spans="1:17" x14ac:dyDescent="0.35">
      <c r="B28" s="1" t="s">
        <v>24</v>
      </c>
      <c r="C28" s="6">
        <f>J33</f>
        <v>0.35263157894736846</v>
      </c>
      <c r="F28" s="13" t="s">
        <v>25</v>
      </c>
      <c r="G28" s="13"/>
      <c r="H28" s="13"/>
      <c r="I28" s="13"/>
      <c r="J28" s="13"/>
      <c r="K28" s="13"/>
      <c r="L28" s="13"/>
      <c r="M28" s="13">
        <v>2.14</v>
      </c>
      <c r="N28" s="13">
        <v>2.75</v>
      </c>
      <c r="O28" s="13">
        <v>3.63</v>
      </c>
      <c r="P28" s="13">
        <v>4.4800000000000004</v>
      </c>
      <c r="Q28" s="13">
        <v>5.29</v>
      </c>
    </row>
    <row r="29" spans="1:17" x14ac:dyDescent="0.35">
      <c r="C29" s="20"/>
      <c r="F29" s="13" t="s">
        <v>24</v>
      </c>
      <c r="G29" s="13"/>
      <c r="H29" s="13"/>
      <c r="I29" s="13"/>
      <c r="J29" s="13"/>
      <c r="K29" s="13"/>
      <c r="L29" s="13"/>
      <c r="M29" s="13">
        <v>8.89</v>
      </c>
      <c r="N29" s="13">
        <v>9.4</v>
      </c>
      <c r="O29" s="13">
        <v>9.89</v>
      </c>
      <c r="P29" s="13">
        <v>10.23</v>
      </c>
      <c r="Q29" s="13">
        <v>10.73</v>
      </c>
    </row>
    <row r="30" spans="1:17" x14ac:dyDescent="0.35">
      <c r="A30" t="s">
        <v>26</v>
      </c>
      <c r="B30" s="1" t="s">
        <v>78</v>
      </c>
      <c r="C30" s="1">
        <v>2020</v>
      </c>
      <c r="F30" s="13" t="s">
        <v>13</v>
      </c>
      <c r="G30" s="13"/>
      <c r="H30" s="13"/>
      <c r="I30" s="70">
        <f t="shared" ref="I30:Q30" si="2">SUM(I23:I29)</f>
        <v>20.399999999999999</v>
      </c>
      <c r="J30" s="70">
        <f t="shared" si="2"/>
        <v>20.9</v>
      </c>
      <c r="K30" s="21">
        <f t="shared" si="2"/>
        <v>0</v>
      </c>
      <c r="L30" s="21">
        <f t="shared" si="2"/>
        <v>0</v>
      </c>
      <c r="M30" s="70">
        <f t="shared" si="2"/>
        <v>26.38</v>
      </c>
      <c r="N30" s="70">
        <f t="shared" si="2"/>
        <v>27.54</v>
      </c>
      <c r="O30" s="70">
        <f t="shared" si="2"/>
        <v>28.88</v>
      </c>
      <c r="P30" s="70">
        <f t="shared" si="2"/>
        <v>30.279999999999998</v>
      </c>
      <c r="Q30" s="70">
        <f t="shared" si="2"/>
        <v>31.49</v>
      </c>
    </row>
    <row r="31" spans="1:17" x14ac:dyDescent="0.35">
      <c r="B31" s="1" t="s">
        <v>27</v>
      </c>
      <c r="C31" s="6">
        <f t="shared" ref="C31:C32" si="3">C$24*C27</f>
        <v>11.457463738816053</v>
      </c>
      <c r="F31" s="13"/>
      <c r="G31" s="13"/>
      <c r="H31" s="13"/>
      <c r="I31" s="22"/>
      <c r="J31" s="22"/>
      <c r="K31" s="22"/>
      <c r="L31" s="22"/>
      <c r="M31" s="22"/>
      <c r="N31" s="22"/>
      <c r="O31" s="22"/>
      <c r="P31" s="22"/>
      <c r="Q31" s="22"/>
    </row>
    <row r="32" spans="1:17" x14ac:dyDescent="0.35">
      <c r="B32" s="1" t="s">
        <v>28</v>
      </c>
      <c r="C32" s="6">
        <f t="shared" si="3"/>
        <v>6.2410574837453305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23"/>
      <c r="Q32" s="23"/>
    </row>
    <row r="33" spans="1:17" x14ac:dyDescent="0.35">
      <c r="E33" s="67" t="s">
        <v>21</v>
      </c>
      <c r="F33" s="12" t="s">
        <v>29</v>
      </c>
      <c r="G33" s="12"/>
      <c r="H33" s="12"/>
      <c r="I33" s="12">
        <f>I24/I30</f>
        <v>0.36127450980392162</v>
      </c>
      <c r="J33" s="12">
        <f>J24/J30</f>
        <v>0.35263157894736846</v>
      </c>
      <c r="K33" s="24">
        <f>J33+M34</f>
        <v>0.34742029448146527</v>
      </c>
      <c r="L33" s="24">
        <f>K33+M34</f>
        <v>0.34220901001556209</v>
      </c>
      <c r="M33" s="12">
        <f>M29/M30</f>
        <v>0.33699772554965884</v>
      </c>
      <c r="N33" s="12">
        <f t="shared" ref="N33:Q33" si="4">N29/N30</f>
        <v>0.34132171387073351</v>
      </c>
      <c r="O33" s="12">
        <f t="shared" si="4"/>
        <v>0.3424515235457064</v>
      </c>
      <c r="P33" s="12">
        <f t="shared" si="4"/>
        <v>0.33784676354029064</v>
      </c>
      <c r="Q33" s="12">
        <f t="shared" si="4"/>
        <v>0.34074309304541128</v>
      </c>
    </row>
    <row r="34" spans="1:17" x14ac:dyDescent="0.35">
      <c r="E34" s="67"/>
      <c r="F34" s="12"/>
      <c r="G34" s="12"/>
      <c r="H34" s="12"/>
      <c r="I34" s="25"/>
      <c r="J34" s="25"/>
      <c r="K34" s="25"/>
      <c r="L34" s="25"/>
      <c r="M34" s="25">
        <f>(M33-J33)/3</f>
        <v>-5.2112844659032058E-3</v>
      </c>
      <c r="N34" s="25"/>
      <c r="O34" s="25"/>
      <c r="P34" s="25"/>
      <c r="Q34" s="25"/>
    </row>
    <row r="35" spans="1:17" x14ac:dyDescent="0.35">
      <c r="A35" s="69" t="s">
        <v>79</v>
      </c>
      <c r="B35" s="69"/>
      <c r="E35" s="67"/>
      <c r="F35" s="12" t="s">
        <v>30</v>
      </c>
      <c r="G35" s="12"/>
      <c r="H35" s="12"/>
      <c r="I35" s="12">
        <f t="shared" ref="I35:Q35" si="5">1-I33</f>
        <v>0.63872549019607838</v>
      </c>
      <c r="J35" s="12">
        <f t="shared" si="5"/>
        <v>0.64736842105263159</v>
      </c>
      <c r="K35" s="12">
        <f t="shared" si="5"/>
        <v>0.65257970551853473</v>
      </c>
      <c r="L35" s="12">
        <f t="shared" si="5"/>
        <v>0.65779098998443786</v>
      </c>
      <c r="M35" s="12">
        <f t="shared" si="5"/>
        <v>0.66300227445034121</v>
      </c>
      <c r="N35" s="12">
        <f t="shared" si="5"/>
        <v>0.65867828612926649</v>
      </c>
      <c r="O35" s="12">
        <f t="shared" si="5"/>
        <v>0.6575484764542936</v>
      </c>
      <c r="P35" s="12">
        <f t="shared" si="5"/>
        <v>0.66215323645970936</v>
      </c>
      <c r="Q35" s="12">
        <f t="shared" si="5"/>
        <v>0.65925690695458872</v>
      </c>
    </row>
    <row r="36" spans="1:17" x14ac:dyDescent="0.35">
      <c r="B36" t="s">
        <v>80</v>
      </c>
    </row>
    <row r="37" spans="1:17" x14ac:dyDescent="0.35">
      <c r="B37" s="1"/>
      <c r="C37" s="1">
        <v>2020</v>
      </c>
    </row>
    <row r="38" spans="1:17" x14ac:dyDescent="0.35">
      <c r="A38" s="3" t="s">
        <v>31</v>
      </c>
      <c r="B38" s="1" t="s">
        <v>22</v>
      </c>
      <c r="C38" s="26">
        <f>$L42</f>
        <v>0.13708513735858205</v>
      </c>
      <c r="F38" s="7" t="s">
        <v>94</v>
      </c>
      <c r="J38" s="7" t="s">
        <v>98</v>
      </c>
      <c r="N38" s="27"/>
      <c r="O38" s="27"/>
      <c r="P38" s="27"/>
    </row>
    <row r="39" spans="1:17" x14ac:dyDescent="0.35">
      <c r="B39" s="1" t="s">
        <v>24</v>
      </c>
      <c r="C39" s="26">
        <f>$G48</f>
        <v>0.1655742857142857</v>
      </c>
      <c r="E39" s="67" t="s">
        <v>31</v>
      </c>
      <c r="F39" s="28"/>
      <c r="G39" s="28" t="s">
        <v>32</v>
      </c>
      <c r="H39" s="28" t="s">
        <v>33</v>
      </c>
      <c r="J39" s="28"/>
      <c r="K39" s="28" t="s">
        <v>32</v>
      </c>
      <c r="L39" s="28" t="s">
        <v>33</v>
      </c>
      <c r="N39" s="27"/>
      <c r="O39" s="27"/>
      <c r="P39" s="27"/>
    </row>
    <row r="40" spans="1:17" x14ac:dyDescent="0.35">
      <c r="E40" s="67"/>
      <c r="F40" s="28" t="s">
        <v>73</v>
      </c>
      <c r="G40" s="28">
        <v>213660</v>
      </c>
      <c r="H40" s="28">
        <v>1130210000</v>
      </c>
      <c r="J40" s="28" t="s">
        <v>34</v>
      </c>
      <c r="K40" s="29">
        <v>167406</v>
      </c>
      <c r="L40" s="30">
        <v>898318000</v>
      </c>
      <c r="N40" s="27"/>
      <c r="O40" s="27"/>
      <c r="P40" s="27"/>
    </row>
    <row r="41" spans="1:17" x14ac:dyDescent="0.35">
      <c r="B41" t="s">
        <v>81</v>
      </c>
      <c r="E41" s="67"/>
      <c r="F41" s="28" t="s">
        <v>35</v>
      </c>
      <c r="G41" s="28">
        <v>1330000</v>
      </c>
      <c r="H41" s="28">
        <v>6000000000</v>
      </c>
      <c r="J41" s="28" t="s">
        <v>35</v>
      </c>
      <c r="K41" s="31">
        <v>927744.52</v>
      </c>
      <c r="L41" s="32">
        <v>6552993397.4549999</v>
      </c>
      <c r="N41" s="27"/>
      <c r="O41" s="27"/>
      <c r="P41" s="27"/>
    </row>
    <row r="42" spans="1:17" x14ac:dyDescent="0.35">
      <c r="B42" s="1"/>
      <c r="C42" s="1">
        <v>2020</v>
      </c>
      <c r="F42" s="27"/>
      <c r="G42" s="33">
        <v>0.16064661654135337</v>
      </c>
      <c r="H42" s="34">
        <v>0.18836833333333333</v>
      </c>
      <c r="J42" s="27"/>
      <c r="K42" s="33">
        <v>0.18044407311616348</v>
      </c>
      <c r="L42" s="34">
        <v>0.13708513735858205</v>
      </c>
      <c r="N42" s="27"/>
      <c r="O42" s="33"/>
      <c r="P42" s="27"/>
    </row>
    <row r="43" spans="1:17" x14ac:dyDescent="0.35">
      <c r="A43" s="2" t="s">
        <v>36</v>
      </c>
      <c r="B43" s="1" t="s">
        <v>22</v>
      </c>
      <c r="C43" s="6">
        <f t="shared" ref="C43:C44" si="6">C31*C38</f>
        <v>1.5706479904165715</v>
      </c>
    </row>
    <row r="44" spans="1:17" x14ac:dyDescent="0.35">
      <c r="B44" s="1" t="s">
        <v>24</v>
      </c>
      <c r="C44" s="6">
        <f t="shared" si="6"/>
        <v>1.0333586349729305</v>
      </c>
      <c r="F44" s="7" t="s">
        <v>88</v>
      </c>
    </row>
    <row r="45" spans="1:17" x14ac:dyDescent="0.35">
      <c r="B45" s="1" t="s">
        <v>37</v>
      </c>
      <c r="C45" s="1">
        <f t="shared" ref="C45" si="7">SUM(C43:C44)</f>
        <v>2.604006625389502</v>
      </c>
      <c r="F45" s="28"/>
      <c r="G45" s="28" t="s">
        <v>38</v>
      </c>
    </row>
    <row r="46" spans="1:17" x14ac:dyDescent="0.35">
      <c r="F46" s="28" t="s">
        <v>74</v>
      </c>
      <c r="G46" s="28">
        <v>1159.02</v>
      </c>
    </row>
    <row r="47" spans="1:17" x14ac:dyDescent="0.35">
      <c r="A47" s="69" t="s">
        <v>39</v>
      </c>
      <c r="B47" s="69"/>
      <c r="F47" s="28" t="s">
        <v>35</v>
      </c>
      <c r="G47" s="28">
        <v>7000</v>
      </c>
    </row>
    <row r="48" spans="1:17" x14ac:dyDescent="0.35">
      <c r="B48" t="s">
        <v>40</v>
      </c>
      <c r="G48" s="34">
        <v>0.1655742857142857</v>
      </c>
    </row>
    <row r="49" spans="1:17" x14ac:dyDescent="0.35">
      <c r="B49" s="1"/>
      <c r="C49" s="1">
        <v>2020</v>
      </c>
    </row>
    <row r="50" spans="1:17" x14ac:dyDescent="0.35">
      <c r="A50" s="3" t="s">
        <v>41</v>
      </c>
      <c r="B50" s="28" t="s">
        <v>42</v>
      </c>
      <c r="C50" s="35">
        <f>$G55</f>
        <v>0.35923199352571511</v>
      </c>
    </row>
    <row r="51" spans="1:17" x14ac:dyDescent="0.35">
      <c r="A51" t="s">
        <v>43</v>
      </c>
      <c r="B51" s="28" t="s">
        <v>82</v>
      </c>
      <c r="C51" s="35">
        <f>1-$G55</f>
        <v>0.64076800647428489</v>
      </c>
      <c r="E51" s="64" t="s">
        <v>41</v>
      </c>
      <c r="F51" s="7" t="s">
        <v>87</v>
      </c>
    </row>
    <row r="52" spans="1:17" x14ac:dyDescent="0.35">
      <c r="E52" s="64"/>
      <c r="F52" s="1"/>
      <c r="G52" s="1">
        <v>2015</v>
      </c>
    </row>
    <row r="53" spans="1:17" x14ac:dyDescent="0.35">
      <c r="B53" t="s">
        <v>83</v>
      </c>
      <c r="E53" s="64"/>
      <c r="F53" s="1" t="s">
        <v>90</v>
      </c>
      <c r="G53" s="1">
        <v>82527616</v>
      </c>
    </row>
    <row r="54" spans="1:17" x14ac:dyDescent="0.35">
      <c r="B54" s="1"/>
      <c r="C54" s="1">
        <v>2020</v>
      </c>
      <c r="E54" s="64"/>
      <c r="F54" s="1" t="s">
        <v>89</v>
      </c>
      <c r="G54" s="1">
        <v>229733480</v>
      </c>
    </row>
    <row r="55" spans="1:17" x14ac:dyDescent="0.35">
      <c r="A55" s="2" t="s">
        <v>44</v>
      </c>
      <c r="B55" s="28" t="s">
        <v>42</v>
      </c>
      <c r="C55" s="6">
        <f t="shared" ref="C55:C56" si="8">C$45*C50</f>
        <v>0.93544249119284084</v>
      </c>
      <c r="F55" s="1" t="s">
        <v>91</v>
      </c>
      <c r="G55" s="36">
        <v>0.35923199352571511</v>
      </c>
      <c r="H55" s="37"/>
      <c r="I55" s="37"/>
      <c r="J55" s="37"/>
    </row>
    <row r="56" spans="1:17" x14ac:dyDescent="0.35">
      <c r="B56" s="28" t="s">
        <v>82</v>
      </c>
      <c r="C56" s="6">
        <f t="shared" si="8"/>
        <v>1.6685641341966613</v>
      </c>
      <c r="E56" s="27"/>
      <c r="F56" s="27"/>
      <c r="G56" s="38"/>
      <c r="H56" s="39"/>
      <c r="I56" s="27"/>
      <c r="J56" s="27"/>
      <c r="K56" s="27"/>
      <c r="L56" s="27"/>
      <c r="M56" s="27"/>
      <c r="N56" s="27"/>
      <c r="O56" s="27"/>
      <c r="P56" s="27"/>
      <c r="Q56" s="27"/>
    </row>
    <row r="57" spans="1:17" x14ac:dyDescent="0.35">
      <c r="B57" s="28" t="s">
        <v>37</v>
      </c>
      <c r="C57" s="63">
        <f t="shared" ref="C57" si="9">SUM(C55:C56)</f>
        <v>2.604006625389502</v>
      </c>
      <c r="E57" s="27"/>
      <c r="F57" s="7" t="s">
        <v>45</v>
      </c>
      <c r="G57" s="40"/>
      <c r="H57" s="41"/>
      <c r="I57" s="27"/>
      <c r="J57" s="27"/>
      <c r="K57" s="27"/>
      <c r="L57" s="27"/>
      <c r="M57" s="27"/>
      <c r="N57" s="27"/>
      <c r="O57" s="27"/>
      <c r="P57" s="27"/>
      <c r="Q57" s="27"/>
    </row>
    <row r="58" spans="1:17" x14ac:dyDescent="0.35">
      <c r="E58" s="27"/>
      <c r="F58" s="1"/>
      <c r="G58" s="1">
        <v>2020</v>
      </c>
      <c r="I58" s="27"/>
      <c r="J58" s="27"/>
      <c r="K58" s="27"/>
      <c r="L58" s="27"/>
      <c r="M58" s="27"/>
      <c r="N58" s="27"/>
      <c r="O58" s="27"/>
      <c r="P58" s="27"/>
      <c r="Q58" s="27"/>
    </row>
    <row r="59" spans="1:17" x14ac:dyDescent="0.35">
      <c r="A59" s="69" t="s">
        <v>84</v>
      </c>
      <c r="B59" s="69"/>
      <c r="E59" s="64" t="s">
        <v>46</v>
      </c>
      <c r="F59" s="1" t="s">
        <v>47</v>
      </c>
      <c r="G59" s="42">
        <v>0.39846636678290598</v>
      </c>
      <c r="I59" s="43"/>
      <c r="J59" s="43"/>
      <c r="K59" s="43"/>
      <c r="L59" s="43"/>
      <c r="M59" s="43"/>
      <c r="N59" s="43"/>
      <c r="O59" s="43"/>
      <c r="P59" s="27"/>
      <c r="Q59" s="27"/>
    </row>
    <row r="60" spans="1:17" x14ac:dyDescent="0.35">
      <c r="C60">
        <v>2020</v>
      </c>
      <c r="E60" s="64"/>
      <c r="F60" s="1" t="s">
        <v>48</v>
      </c>
      <c r="G60" s="42">
        <v>0.38292811555015516</v>
      </c>
      <c r="I60" s="43"/>
      <c r="J60" s="43"/>
      <c r="K60" s="43"/>
      <c r="L60" s="43"/>
      <c r="M60" s="43"/>
      <c r="N60" s="43"/>
      <c r="O60" s="43"/>
      <c r="P60" s="27"/>
      <c r="Q60" s="27"/>
    </row>
    <row r="61" spans="1:17" x14ac:dyDescent="0.35">
      <c r="A61" s="2" t="s">
        <v>49</v>
      </c>
      <c r="B61" t="s">
        <v>47</v>
      </c>
      <c r="C61" s="20">
        <f>C$55*G59</f>
        <v>0.37274237079996181</v>
      </c>
      <c r="E61" s="64"/>
      <c r="F61" s="1" t="s">
        <v>50</v>
      </c>
      <c r="G61" s="42">
        <v>5.4557180858428214E-2</v>
      </c>
      <c r="I61" s="43"/>
      <c r="J61" s="43"/>
      <c r="K61" s="43"/>
      <c r="L61" s="43"/>
      <c r="M61" s="43"/>
      <c r="N61" s="43"/>
      <c r="O61" s="43"/>
      <c r="P61" s="27"/>
      <c r="Q61" s="27"/>
    </row>
    <row r="62" spans="1:17" x14ac:dyDescent="0.35">
      <c r="B62" t="s">
        <v>48</v>
      </c>
      <c r="C62" s="20">
        <f>C$55*G60</f>
        <v>0.35820723035801716</v>
      </c>
      <c r="E62" s="64"/>
      <c r="F62" s="1" t="s">
        <v>51</v>
      </c>
      <c r="G62" s="42">
        <v>0.16404833680851061</v>
      </c>
      <c r="I62" s="43"/>
      <c r="J62" s="43"/>
      <c r="K62" s="43"/>
      <c r="L62" s="43"/>
      <c r="M62" s="43"/>
      <c r="N62" s="43"/>
      <c r="O62" s="43"/>
      <c r="P62" s="27"/>
      <c r="Q62" s="27"/>
    </row>
    <row r="63" spans="1:17" x14ac:dyDescent="0.35">
      <c r="B63" t="s">
        <v>50</v>
      </c>
      <c r="C63" s="20">
        <f>C$55*G61</f>
        <v>5.1035105174666459E-2</v>
      </c>
      <c r="F63" s="1" t="s">
        <v>37</v>
      </c>
      <c r="G63" s="35">
        <f>SUM(G59:G62)</f>
        <v>1</v>
      </c>
      <c r="I63" s="44"/>
      <c r="J63" s="44"/>
      <c r="K63" s="44"/>
      <c r="L63" s="44"/>
      <c r="M63" s="44"/>
      <c r="N63" s="44"/>
      <c r="O63" s="44"/>
      <c r="P63" s="27"/>
      <c r="Q63" s="27"/>
    </row>
    <row r="64" spans="1:17" x14ac:dyDescent="0.35">
      <c r="B64" t="s">
        <v>51</v>
      </c>
      <c r="C64" s="20">
        <f>C$55*G62</f>
        <v>0.15345778486019537</v>
      </c>
      <c r="I64" s="27"/>
      <c r="J64" s="27"/>
      <c r="K64" s="27"/>
      <c r="L64" s="27"/>
      <c r="M64" s="27"/>
      <c r="N64" s="27"/>
      <c r="O64" s="27"/>
      <c r="P64" s="27"/>
      <c r="Q64" s="27"/>
    </row>
    <row r="65" spans="1:17" x14ac:dyDescent="0.35">
      <c r="B65" t="s">
        <v>52</v>
      </c>
      <c r="C65" s="20">
        <f>C$56*G67</f>
        <v>0.60906442251441806</v>
      </c>
      <c r="F65" s="7" t="s">
        <v>53</v>
      </c>
      <c r="I65" s="27"/>
      <c r="J65" s="27"/>
      <c r="K65" s="27"/>
      <c r="L65" s="27"/>
      <c r="M65" s="27"/>
      <c r="N65" s="27"/>
      <c r="O65" s="27"/>
      <c r="P65" s="27"/>
      <c r="Q65" s="27"/>
    </row>
    <row r="66" spans="1:17" x14ac:dyDescent="0.35">
      <c r="B66" t="s">
        <v>54</v>
      </c>
      <c r="C66" s="20">
        <f>C$56*G68</f>
        <v>0.15534879066888443</v>
      </c>
      <c r="G66" s="1">
        <v>2020</v>
      </c>
      <c r="I66" s="27"/>
      <c r="J66" s="27"/>
      <c r="K66" s="27"/>
      <c r="L66" s="27"/>
      <c r="M66" s="27"/>
      <c r="N66" s="27"/>
      <c r="O66" s="27"/>
      <c r="P66" s="27"/>
      <c r="Q66" s="27"/>
    </row>
    <row r="67" spans="1:17" x14ac:dyDescent="0.35">
      <c r="B67" t="s">
        <v>55</v>
      </c>
      <c r="C67" s="20">
        <f>C$56*G69</f>
        <v>0.4497583254209862</v>
      </c>
      <c r="F67" s="1" t="s">
        <v>52</v>
      </c>
      <c r="G67" s="42">
        <v>0.36502308184135535</v>
      </c>
      <c r="I67" s="43"/>
      <c r="J67" s="43"/>
      <c r="K67" s="43"/>
      <c r="L67" s="43"/>
      <c r="M67" s="43"/>
      <c r="N67" s="43"/>
      <c r="O67" s="43"/>
      <c r="P67" s="27"/>
      <c r="Q67" s="27"/>
    </row>
    <row r="68" spans="1:17" x14ac:dyDescent="0.35">
      <c r="B68" t="s">
        <v>56</v>
      </c>
      <c r="C68" s="20">
        <f>C$56*G70</f>
        <v>0.17781238619351172</v>
      </c>
      <c r="F68" s="1" t="s">
        <v>54</v>
      </c>
      <c r="G68" s="42">
        <v>9.3103278133014597E-2</v>
      </c>
      <c r="I68" s="43"/>
      <c r="J68" s="43"/>
      <c r="K68" s="43"/>
      <c r="L68" s="43"/>
      <c r="M68" s="43"/>
      <c r="N68" s="43"/>
      <c r="O68" s="43"/>
      <c r="P68" s="27"/>
      <c r="Q68" s="27"/>
    </row>
    <row r="69" spans="1:17" x14ac:dyDescent="0.35">
      <c r="B69" t="s">
        <v>57</v>
      </c>
      <c r="C69" s="45">
        <f>C$56*G71</f>
        <v>0.27658020939886063</v>
      </c>
      <c r="F69" s="1" t="s">
        <v>55</v>
      </c>
      <c r="G69" s="42">
        <v>0.26954811996934397</v>
      </c>
      <c r="I69" s="43"/>
      <c r="J69" s="43"/>
      <c r="K69" s="43"/>
      <c r="L69" s="43"/>
      <c r="M69" s="43"/>
      <c r="N69" s="43"/>
      <c r="O69" s="43"/>
      <c r="P69" s="27"/>
      <c r="Q69" s="27"/>
    </row>
    <row r="70" spans="1:17" x14ac:dyDescent="0.35">
      <c r="C70" s="71">
        <f t="shared" ref="C70" si="10">SUM(C61:C69)-C57</f>
        <v>0</v>
      </c>
      <c r="F70" s="1" t="s">
        <v>56</v>
      </c>
      <c r="G70" s="42">
        <v>0.10656610827795385</v>
      </c>
      <c r="I70" s="43"/>
      <c r="J70" s="43"/>
      <c r="K70" s="43"/>
      <c r="L70" s="43"/>
      <c r="M70" s="43"/>
      <c r="N70" s="43"/>
      <c r="O70" s="43"/>
      <c r="P70" s="27"/>
      <c r="Q70" s="27"/>
    </row>
    <row r="71" spans="1:17" x14ac:dyDescent="0.35">
      <c r="F71" s="1" t="s">
        <v>57</v>
      </c>
      <c r="G71" s="42">
        <v>0.16575941177833214</v>
      </c>
      <c r="I71" s="43"/>
      <c r="J71" s="43"/>
      <c r="K71" s="43"/>
      <c r="L71" s="43"/>
      <c r="M71" s="43"/>
      <c r="N71" s="43"/>
      <c r="O71" s="43"/>
      <c r="P71" s="27"/>
      <c r="Q71" s="27"/>
    </row>
    <row r="72" spans="1:17" x14ac:dyDescent="0.35">
      <c r="G72" s="46">
        <f>SUM(G67:G71)</f>
        <v>1</v>
      </c>
      <c r="I72" s="43"/>
      <c r="J72" s="43"/>
      <c r="K72" s="43"/>
      <c r="L72" s="43"/>
      <c r="M72" s="43"/>
      <c r="N72" s="43"/>
      <c r="O72" s="43"/>
      <c r="P72" s="27"/>
      <c r="Q72" s="27"/>
    </row>
    <row r="73" spans="1:17" x14ac:dyDescent="0.35">
      <c r="A73" s="69" t="s">
        <v>85</v>
      </c>
      <c r="B73" s="69"/>
    </row>
    <row r="74" spans="1:17" x14ac:dyDescent="0.35">
      <c r="B74" s="27"/>
    </row>
    <row r="75" spans="1:17" x14ac:dyDescent="0.35">
      <c r="B75" s="1"/>
      <c r="C75" s="1">
        <v>2020</v>
      </c>
    </row>
    <row r="76" spans="1:17" x14ac:dyDescent="0.35">
      <c r="A76" t="s">
        <v>58</v>
      </c>
      <c r="B76" s="1" t="s">
        <v>47</v>
      </c>
      <c r="C76" s="6">
        <f t="shared" ref="C76:C84" si="11">C61*G78</f>
        <v>0.40107079098075893</v>
      </c>
      <c r="F76" s="7" t="s">
        <v>86</v>
      </c>
    </row>
    <row r="77" spans="1:17" x14ac:dyDescent="0.35">
      <c r="B77" s="1" t="s">
        <v>48</v>
      </c>
      <c r="C77" s="6">
        <f t="shared" si="11"/>
        <v>0.39581898954560896</v>
      </c>
      <c r="F77" s="47" t="s">
        <v>59</v>
      </c>
      <c r="G77" s="47">
        <v>2020</v>
      </c>
    </row>
    <row r="78" spans="1:17" x14ac:dyDescent="0.35">
      <c r="B78" s="1" t="s">
        <v>50</v>
      </c>
      <c r="C78" s="6">
        <f t="shared" si="11"/>
        <v>5.6342756112831772E-2</v>
      </c>
      <c r="E78" s="64" t="s">
        <v>60</v>
      </c>
      <c r="F78" s="47" t="s">
        <v>47</v>
      </c>
      <c r="G78" s="47">
        <v>1.0760000000000001</v>
      </c>
      <c r="I78" s="27"/>
      <c r="J78" s="27"/>
      <c r="K78" s="27"/>
      <c r="L78" s="27"/>
      <c r="M78" s="27"/>
      <c r="N78" s="27"/>
      <c r="O78" s="27"/>
      <c r="P78" s="27"/>
      <c r="Q78" s="27"/>
    </row>
    <row r="79" spans="1:17" x14ac:dyDescent="0.35">
      <c r="B79" s="1" t="s">
        <v>51</v>
      </c>
      <c r="C79" s="6">
        <f t="shared" si="11"/>
        <v>0.16220487859722649</v>
      </c>
      <c r="E79" s="64"/>
      <c r="F79" s="47" t="s">
        <v>48</v>
      </c>
      <c r="G79" s="47">
        <v>1.105</v>
      </c>
      <c r="I79" s="48"/>
      <c r="J79" s="48"/>
      <c r="K79" s="48"/>
      <c r="L79" s="48"/>
      <c r="M79" s="48"/>
      <c r="N79" s="48"/>
      <c r="O79" s="48"/>
      <c r="P79" s="27"/>
      <c r="Q79" s="27"/>
    </row>
    <row r="80" spans="1:17" x14ac:dyDescent="0.35">
      <c r="B80" s="1" t="s">
        <v>52</v>
      </c>
      <c r="C80" s="6">
        <f t="shared" si="11"/>
        <v>0.66753460707580226</v>
      </c>
      <c r="E80" s="64"/>
      <c r="F80" s="47" t="s">
        <v>61</v>
      </c>
      <c r="G80" s="47">
        <v>1.1040000000000001</v>
      </c>
      <c r="I80" s="48"/>
      <c r="J80" s="48"/>
      <c r="K80" s="48"/>
      <c r="L80" s="48"/>
      <c r="M80" s="48"/>
      <c r="N80" s="48"/>
      <c r="O80" s="48"/>
      <c r="P80" s="27"/>
      <c r="Q80" s="27"/>
    </row>
    <row r="81" spans="1:17" x14ac:dyDescent="0.35">
      <c r="B81" s="1" t="s">
        <v>54</v>
      </c>
      <c r="C81" s="6">
        <f t="shared" si="11"/>
        <v>0.16575715964369969</v>
      </c>
      <c r="E81" s="64"/>
      <c r="F81" s="47" t="s">
        <v>51</v>
      </c>
      <c r="G81" s="47">
        <v>1.0569999999999999</v>
      </c>
      <c r="I81" s="48"/>
      <c r="J81" s="48"/>
      <c r="K81" s="48"/>
      <c r="L81" s="48"/>
      <c r="M81" s="48"/>
      <c r="N81" s="48"/>
      <c r="O81" s="48"/>
      <c r="P81" s="27"/>
      <c r="Q81" s="27"/>
    </row>
    <row r="82" spans="1:17" x14ac:dyDescent="0.35">
      <c r="B82" s="1" t="s">
        <v>55</v>
      </c>
      <c r="C82" s="6">
        <f t="shared" si="11"/>
        <v>0.47719358327166633</v>
      </c>
      <c r="F82" s="47" t="s">
        <v>62</v>
      </c>
      <c r="G82" s="47">
        <v>1.0960000000000001</v>
      </c>
      <c r="I82" s="48"/>
      <c r="J82" s="48"/>
      <c r="K82" s="48"/>
      <c r="L82" s="48"/>
      <c r="M82" s="48"/>
      <c r="N82" s="48"/>
      <c r="O82" s="48"/>
      <c r="P82" s="27"/>
      <c r="Q82" s="27"/>
    </row>
    <row r="83" spans="1:17" x14ac:dyDescent="0.35">
      <c r="B83" s="1" t="s">
        <v>56</v>
      </c>
      <c r="C83" s="6">
        <f t="shared" si="11"/>
        <v>0.18670300550318733</v>
      </c>
      <c r="F83" s="47" t="s">
        <v>63</v>
      </c>
      <c r="G83" s="47">
        <v>1.0669999999999999</v>
      </c>
      <c r="I83" s="48"/>
      <c r="J83" s="48"/>
      <c r="K83" s="48"/>
      <c r="L83" s="48"/>
      <c r="M83" s="48"/>
      <c r="N83" s="48"/>
      <c r="O83" s="48"/>
      <c r="P83" s="27"/>
      <c r="Q83" s="27"/>
    </row>
    <row r="84" spans="1:17" x14ac:dyDescent="0.35">
      <c r="B84" s="49" t="s">
        <v>64</v>
      </c>
      <c r="C84" s="50">
        <f t="shared" si="11"/>
        <v>0.28598393651842191</v>
      </c>
      <c r="F84" s="47" t="s">
        <v>65</v>
      </c>
      <c r="G84" s="47">
        <v>1.0609999999999999</v>
      </c>
      <c r="I84" s="48"/>
      <c r="J84" s="48"/>
      <c r="K84" s="48"/>
      <c r="L84" s="48"/>
      <c r="M84" s="48"/>
      <c r="N84" s="48"/>
      <c r="O84" s="48"/>
      <c r="P84" s="27"/>
      <c r="Q84" s="27"/>
    </row>
    <row r="85" spans="1:17" x14ac:dyDescent="0.35">
      <c r="B85" s="51" t="s">
        <v>66</v>
      </c>
      <c r="C85" s="52">
        <f t="shared" ref="C85" si="12">SUM(C76:C84)</f>
        <v>2.7986097072492035</v>
      </c>
      <c r="F85" s="47" t="s">
        <v>67</v>
      </c>
      <c r="G85" s="47">
        <v>1.05</v>
      </c>
      <c r="I85" s="48"/>
      <c r="J85" s="48"/>
      <c r="K85" s="48"/>
      <c r="L85" s="48"/>
      <c r="M85" s="48"/>
      <c r="N85" s="48"/>
      <c r="O85" s="48"/>
      <c r="P85" s="27"/>
      <c r="Q85" s="27"/>
    </row>
    <row r="86" spans="1:17" x14ac:dyDescent="0.35">
      <c r="B86" s="53" t="s">
        <v>68</v>
      </c>
      <c r="C86" s="54">
        <f t="shared" ref="C86" si="13">C85-C84</f>
        <v>2.5126257707307817</v>
      </c>
      <c r="F86" s="47" t="s">
        <v>57</v>
      </c>
      <c r="G86" s="47">
        <v>1.034</v>
      </c>
      <c r="I86" s="48"/>
      <c r="J86" s="48"/>
      <c r="K86" s="48"/>
      <c r="L86" s="48"/>
      <c r="M86" s="48"/>
      <c r="N86" s="48"/>
      <c r="O86" s="48"/>
      <c r="P86" s="27"/>
      <c r="Q86" s="27"/>
    </row>
    <row r="87" spans="1:17" x14ac:dyDescent="0.35">
      <c r="C87" s="20"/>
      <c r="I87" s="48"/>
      <c r="J87" s="48"/>
      <c r="K87" s="48"/>
      <c r="L87" s="48"/>
      <c r="M87" s="48"/>
      <c r="N87" s="48"/>
      <c r="O87" s="48"/>
      <c r="P87" s="27"/>
      <c r="Q87" s="27"/>
    </row>
    <row r="88" spans="1:17" x14ac:dyDescent="0.35">
      <c r="A88" s="2" t="s">
        <v>69</v>
      </c>
      <c r="B88" s="53" t="s">
        <v>70</v>
      </c>
      <c r="C88" s="55">
        <f>C85*G89</f>
        <v>1.1870065609095508</v>
      </c>
      <c r="F88" s="48" t="s">
        <v>71</v>
      </c>
      <c r="I88" s="48"/>
      <c r="J88" s="48"/>
      <c r="K88" s="48"/>
      <c r="L88" s="48"/>
      <c r="M88" s="48"/>
      <c r="N88" s="48"/>
      <c r="O88" s="48"/>
      <c r="P88" s="27"/>
      <c r="Q88" s="27"/>
    </row>
    <row r="89" spans="1:17" x14ac:dyDescent="0.35">
      <c r="B89" s="56" t="s">
        <v>95</v>
      </c>
      <c r="C89" s="57">
        <f>C84+C86+C88</f>
        <v>3.9856162681587541</v>
      </c>
      <c r="E89" s="58" t="s">
        <v>72</v>
      </c>
      <c r="F89" s="59" t="s">
        <v>97</v>
      </c>
      <c r="G89" s="60">
        <v>0.42414151492252122</v>
      </c>
      <c r="I89" s="27"/>
      <c r="J89" s="27"/>
      <c r="K89" s="27"/>
      <c r="L89" s="27"/>
      <c r="M89" s="27"/>
      <c r="N89" s="27"/>
      <c r="O89" s="27"/>
      <c r="P89" s="27"/>
      <c r="Q89" s="27"/>
    </row>
    <row r="90" spans="1:17" x14ac:dyDescent="0.35">
      <c r="F90" s="48"/>
      <c r="G90" s="61"/>
      <c r="I90" s="27"/>
      <c r="J90" s="27"/>
      <c r="K90" s="27"/>
      <c r="L90" s="27"/>
      <c r="M90" s="27"/>
      <c r="N90" s="27"/>
      <c r="O90" s="27"/>
      <c r="P90" s="27"/>
      <c r="Q90" s="27"/>
    </row>
    <row r="91" spans="1:17" x14ac:dyDescent="0.35">
      <c r="I91" s="27"/>
      <c r="J91" s="27"/>
      <c r="K91" s="27"/>
      <c r="L91" s="27"/>
      <c r="M91" s="27"/>
      <c r="N91" s="27"/>
      <c r="O91" s="27"/>
      <c r="P91" s="27"/>
      <c r="Q91" s="27"/>
    </row>
    <row r="96" spans="1:17" x14ac:dyDescent="0.35">
      <c r="D96" s="20"/>
    </row>
    <row r="102" spans="4:4" x14ac:dyDescent="0.35">
      <c r="D102" s="20"/>
    </row>
  </sheetData>
  <mergeCells count="7">
    <mergeCell ref="E78:E81"/>
    <mergeCell ref="A1:C4"/>
    <mergeCell ref="F1:O3"/>
    <mergeCell ref="E33:E35"/>
    <mergeCell ref="E39:E41"/>
    <mergeCell ref="E51:E54"/>
    <mergeCell ref="E59:E62"/>
  </mergeCells>
  <pageMargins left="0.7" right="0.7" top="0.75" bottom="0.75" header="0.3" footer="0.3"/>
  <pageSetup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C4BB61EEAF3B4A8732D0B879E2D18F" ma:contentTypeVersion="30" ma:contentTypeDescription="Create a new document." ma:contentTypeScope="" ma:versionID="df0690562132f5d763e4e3cdab8f27b3">
  <xsd:schema xmlns:xsd="http://www.w3.org/2001/XMLSchema" xmlns:xs="http://www.w3.org/2001/XMLSchema" xmlns:p="http://schemas.microsoft.com/office/2006/metadata/properties" xmlns:ns2="d454e6a4-d51b-4c9b-8c34-1205141c0c62" xmlns:ns3="00b55595-d4eb-41d0-b489-5e4082844449" targetNamespace="http://schemas.microsoft.com/office/2006/metadata/properties" ma:root="true" ma:fieldsID="0303aea09e124689dbb6df9615d78548" ns2:_="" ns3:_="">
    <xsd:import namespace="d454e6a4-d51b-4c9b-8c34-1205141c0c62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Internal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Witness" minOccurs="0"/>
                <xsd:element ref="ns2:IssueDate" minOccurs="0"/>
                <xsd:element ref="ns2:Exhibit" minOccurs="0"/>
                <xsd:element ref="ns2:UTAuthors" minOccurs="0"/>
                <xsd:element ref="ns2:IntervenorAcronym" minOccurs="0"/>
                <xsd:element ref="ns2:Panel" minOccurs="0"/>
                <xsd:element ref="ns2:RA" minOccurs="0"/>
                <xsd:element ref="ns3:SharedWithUsers" minOccurs="0"/>
                <xsd:element ref="ns3:SharedWithDetails" minOccurs="0"/>
                <xsd:element ref="ns2:DraftReady" minOccurs="0"/>
                <xsd:element ref="ns2:WitnessApproved" minOccurs="0"/>
                <xsd:element ref="ns2:RAApproved" minOccurs="0"/>
                <xsd:element ref="ns2:RegDirectorApproved" minOccurs="0"/>
                <xsd:element ref="ns2:ConfidentialFlag" minOccurs="0"/>
                <xsd:element ref="ns2:TSW" minOccurs="0"/>
                <xsd:element ref="ns2:FormattingComplete" minOccurs="0"/>
                <xsd:element ref="ns2:Strategic" minOccurs="0"/>
                <xsd:element ref="ns2:Refusal" minOccurs="0"/>
                <xsd:element ref="ns2:Expert" minOccurs="0"/>
                <xsd:element ref="ns2:PDFCreated" minOccurs="0"/>
                <xsd:element ref="ns2:Witness_x0020__x0028_SharePoint_x0020_Filter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4e6a4-d51b-4c9b-8c34-1205141c0c62" elementFormDefault="qualified">
    <xsd:import namespace="http://schemas.microsoft.com/office/2006/documentManagement/types"/>
    <xsd:import namespace="http://schemas.microsoft.com/office/infopath/2007/PartnerControls"/>
    <xsd:element name="Internal" ma:index="8" nillable="true" ma:displayName="Internal" ma:default="No" ma:format="Dropdown" ma:internalName="Internal">
      <xsd:simpleType>
        <xsd:restriction base="dms:Choice">
          <xsd:enumeration value="Ready"/>
          <xsd:enumeration value="Almost"/>
          <xsd:enumeration value="No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Witness" ma:index="13" nillable="true" ma:displayName="Witness" ma:format="Dropdown" ma:internalName="Witness">
      <xsd:simpleType>
        <xsd:restriction base="dms:Text">
          <xsd:maxLength value="255"/>
        </xsd:restriction>
      </xsd:simpleType>
    </xsd:element>
    <xsd:element name="IssueDate" ma:index="14" nillable="true" ma:displayName="Issue Date" ma:format="DateOnly" ma:internalName="IssueDate">
      <xsd:simpleType>
        <xsd:restriction base="dms:DateTime"/>
      </xsd:simpleType>
    </xsd:element>
    <xsd:element name="Exhibit" ma:index="15" nillable="true" ma:displayName="Exhibit" ma:format="Dropdown" ma:internalName="Exhibit">
      <xsd:simpleType>
        <xsd:restriction base="dms:Text">
          <xsd:maxLength value="255"/>
        </xsd:restriction>
      </xsd:simpleType>
    </xsd:element>
    <xsd:element name="UTAuthors" ma:index="16" nillable="true" ma:displayName="UT Authors" ma:format="Dropdown" ma:list="UserInfo" ma:SharePointGroup="0" ma:internalName="UTAutho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tervenorAcronym" ma:index="17" nillable="true" ma:displayName="Intervenor Acronym" ma:format="Dropdown" ma:internalName="IntervenorAcronym">
      <xsd:simpleType>
        <xsd:restriction base="dms:Choice">
          <xsd:enumeration value="Staff"/>
          <xsd:enumeration value="AMPCO"/>
          <xsd:enumeration value="Anwaatin"/>
          <xsd:enumeration value="CME"/>
          <xsd:enumeration value="DRC"/>
          <xsd:enumeration value="PP"/>
          <xsd:enumeration value="PWU"/>
          <xsd:enumeration value="SEC"/>
          <xsd:enumeration value="VECC"/>
          <xsd:enumeration value="ED"/>
          <xsd:enumeration value="SUP"/>
          <xsd:enumeration value="OSEA"/>
          <xsd:enumeration value="Energy Probe"/>
        </xsd:restriction>
      </xsd:simpleType>
    </xsd:element>
    <xsd:element name="Panel" ma:index="18" nillable="true" ma:displayName="Panel" ma:format="Dropdown" ma:internalName="Panel">
      <xsd:simpleType>
        <xsd:restriction base="dms:Choice">
          <xsd:enumeration value="1 - Tx/CE"/>
          <xsd:enumeration value="2 - Dx/GP"/>
          <xsd:enumeration value="3 - Rates &amp; Custom IR"/>
          <xsd:enumeration value="4 - Finance &amp; Comp"/>
        </xsd:restriction>
      </xsd:simpleType>
    </xsd:element>
    <xsd:element name="RA" ma:index="19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default="No" ma:format="Dropdown" ma:internalName="DraftReady">
      <xsd:simpleType>
        <xsd:restriction base="dms:Choice">
          <xsd:enumeration value="Ready"/>
          <xsd:enumeration value="No"/>
          <xsd:enumeration value="Almost"/>
        </xsd:restriction>
      </xsd:simpleType>
    </xsd:element>
    <xsd:element name="WitnessApproved" ma:index="23" nillable="true" ma:displayName="Witness Approved" ma:format="Dropdown" ma:internalName="WitnessApproved">
      <xsd:simpleType>
        <xsd:restriction base="dms:Choice">
          <xsd:enumeration value="No"/>
          <xsd:enumeration value="Approved"/>
          <xsd:enumeration value="Ready"/>
        </xsd:restriction>
      </xsd:simpleType>
    </xsd:element>
    <xsd:element name="RAApproved" ma:index="24" nillable="true" ma:displayName="RA Approved" ma:default="0" ma:format="Dropdown" ma:internalName="RAApproved">
      <xsd:simpleType>
        <xsd:restriction base="dms:Boolean"/>
      </xsd:simpleType>
    </xsd:element>
    <xsd:element name="RegDirectorApproved" ma:index="25" nillable="true" ma:displayName="Reg Director Approved" ma:default="0" ma:format="Dropdown" ma:internalName="RegDirectorApproved">
      <xsd:simpleType>
        <xsd:restriction base="dms:Boolean"/>
      </xsd:simpleType>
    </xsd:element>
    <xsd:element name="ConfidentialFlag" ma:index="27" nillable="true" ma:displayName="Confidential Flag" ma:default="0" ma:format="Dropdown" ma:internalName="ConfidentialFlag">
      <xsd:simpleType>
        <xsd:restriction base="dms:Boolean"/>
      </xsd:simpleType>
    </xsd:element>
    <xsd:element name="TSW" ma:index="28" nillable="true" ma:displayName="TSW" ma:format="Dropdown" ma:internalName="TSW">
      <xsd:simpleType>
        <xsd:restriction base="dms:Choice">
          <xsd:enumeration value="No"/>
          <xsd:enumeration value="Approved"/>
          <xsd:enumeration value="Ready"/>
        </xsd:restriction>
      </xsd:simpleType>
    </xsd:element>
    <xsd:element name="FormattingComplete" ma:index="29" nillable="true" ma:displayName="Formatting Complete" ma:default="0" ma:format="Dropdown" ma:internalName="FormattingComplete">
      <xsd:simpleType>
        <xsd:restriction base="dms:Boolean"/>
      </xsd:simpleType>
    </xsd:element>
    <xsd:element name="Strategic" ma:index="30" nillable="true" ma:displayName="Strategic" ma:internalName="Strategic">
      <xsd:simpleType>
        <xsd:restriction base="dms:Text">
          <xsd:maxLength value="255"/>
        </xsd:restriction>
      </xsd:simpleType>
    </xsd:element>
    <xsd:element name="Refusal" ma:index="31" nillable="true" ma:displayName="Refusal" ma:internalName="Refusal">
      <xsd:simpleType>
        <xsd:restriction base="dms:Text">
          <xsd:maxLength value="255"/>
        </xsd:restriction>
      </xsd:simpleType>
    </xsd:element>
    <xsd:element name="Expert" ma:index="32" nillable="true" ma:displayName="Expert" ma:internalName="Expert">
      <xsd:simpleType>
        <xsd:restriction base="dms:Text">
          <xsd:maxLength value="255"/>
        </xsd:restriction>
      </xsd:simpleType>
    </xsd:element>
    <xsd:element name="PDFCreated" ma:index="33" nillable="true" ma:displayName="PDF Created" ma:default="0" ma:format="Dropdown" ma:internalName="PDFCreated">
      <xsd:simpleType>
        <xsd:restriction base="dms:Boolean"/>
      </xsd:simpleType>
    </xsd:element>
    <xsd:element name="Witness_x0020__x0028_SharePoint_x0020_Filter_x0029_" ma:index="34" nillable="true" ma:displayName="Witness (SharePoint Filter)" ma:description="This column was created to enable quickly searching of internal witnesses" ma:format="Dropdown" ma:list="UserInfo" ma:SharePointGroup="0" ma:internalName="Witness_x0020__x0028_SharePoint_x0020_Filter_x0029_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nal xmlns="d454e6a4-d51b-4c9b-8c34-1205141c0c62">No</Internal>
    <ConfidentialFlag xmlns="d454e6a4-d51b-4c9b-8c34-1205141c0c62">false</ConfidentialFlag>
    <RAApproved xmlns="d454e6a4-d51b-4c9b-8c34-1205141c0c62">true</RAApproved>
    <Panel xmlns="d454e6a4-d51b-4c9b-8c34-1205141c0c62" xsi:nil="true"/>
    <Exhibit xmlns="d454e6a4-d51b-4c9b-8c34-1205141c0c62">JTU-1.24</Exhibit>
    <PDFCreated xmlns="d454e6a4-d51b-4c9b-8c34-1205141c0c62">false</PDFCreated>
    <IntervenorAcronym xmlns="d454e6a4-d51b-4c9b-8c34-1205141c0c62">VECC</IntervenorAcronym>
    <FormattingComplete xmlns="d454e6a4-d51b-4c9b-8c34-1205141c0c62">true</FormattingComplete>
    <Witness_x0020__x0028_SharePoint_x0020_Filter_x0029_ xmlns="d454e6a4-d51b-4c9b-8c34-1205141c0c62">
      <UserInfo>
        <DisplayName>Bijan.Alagheband@HydroOne.com</DisplayName>
        <AccountId>29</AccountId>
        <AccountType/>
      </UserInfo>
    </Witness_x0020__x0028_SharePoint_x0020_Filter_x0029_>
    <RA xmlns="d454e6a4-d51b-4c9b-8c34-1205141c0c62">
      <UserInfo>
        <DisplayName>Heloise.Apesteguy-Reux@HydroOne.com</DisplayName>
        <AccountId>25</AccountId>
        <AccountType/>
      </UserInfo>
      <UserInfo>
        <DisplayName>Jonathan.Myers@HydroOne.com</DisplayName>
        <AccountId>102</AccountId>
        <AccountType/>
      </UserInfo>
    </RA>
    <RegDirectorApproved xmlns="d454e6a4-d51b-4c9b-8c34-1205141c0c62">true</RegDirectorApproved>
    <WitnessApproved xmlns="d454e6a4-d51b-4c9b-8c34-1205141c0c62">Approved</WitnessApproved>
    <IssueDate xmlns="d454e6a4-d51b-4c9b-8c34-1205141c0c62">2022-06-16T04:00:00+00:00</IssueDate>
    <UTAuthors xmlns="d454e6a4-d51b-4c9b-8c34-1205141c0c62">
      <UserInfo>
        <DisplayName/>
        <AccountId xsi:nil="true"/>
        <AccountType/>
      </UserInfo>
    </UTAuthors>
    <DraftReady xmlns="d454e6a4-d51b-4c9b-8c34-1205141c0c62">Ready</DraftReady>
    <Witness xmlns="d454e6a4-d51b-4c9b-8c34-1205141c0c62">ALAGHEBAND Bijan</Witness>
    <Strategic xmlns="d454e6a4-d51b-4c9b-8c34-1205141c0c62" xsi:nil="true"/>
    <TSW xmlns="d454e6a4-d51b-4c9b-8c34-1205141c0c62" xsi:nil="true"/>
    <Refusal xmlns="d454e6a4-d51b-4c9b-8c34-1205141c0c62" xsi:nil="true"/>
    <Expert xmlns="d454e6a4-d51b-4c9b-8c34-1205141c0c62" xsi:nil="true"/>
  </documentManagement>
</p:properties>
</file>

<file path=customXml/itemProps1.xml><?xml version="1.0" encoding="utf-8"?>
<ds:datastoreItem xmlns:ds="http://schemas.openxmlformats.org/officeDocument/2006/customXml" ds:itemID="{AA3A7889-9393-430C-A285-DC483AF40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54e6a4-d51b-4c9b-8c34-1205141c0c62"/>
    <ds:schemaRef ds:uri="00b55595-d4eb-41d0-b489-5e40828444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2C8610-20A2-45FE-BC96-4DE1E585BE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A8664C-ADD1-48B4-8605-A0C1F08F1E58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00b55595-d4eb-41d0-b489-5e4082844449"/>
    <ds:schemaRef ds:uri="http://purl.org/dc/terms/"/>
    <ds:schemaRef ds:uri="http://purl.org/dc/elements/1.1/"/>
    <ds:schemaRef ds:uri="d454e6a4-d51b-4c9b-8c34-1205141c0c62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Hydro One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UNDERTAKING JTU-1.24</dc:title>
  <dc:subject/>
  <dc:creator>ZHOU Tian</dc:creator>
  <cp:keywords/>
  <dc:description/>
  <cp:lastModifiedBy>APESTEGUY-REUX Heloise</cp:lastModifiedBy>
  <cp:revision/>
  <dcterms:created xsi:type="dcterms:W3CDTF">2022-06-02T15:30:15Z</dcterms:created>
  <dcterms:modified xsi:type="dcterms:W3CDTF">2022-06-15T18:07:25Z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0x0101004DC4BB61EEAF3B4A8732D0B879E2D18F</vt:lpwstr>
  </property>
</Properties>
</file>