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T:\5. TESI UTILITIES\Cooperative Hydro Embrun\CHEI COS 2023 - Dec 1\Final Settlement First Draft\"/>
    </mc:Choice>
  </mc:AlternateContent>
  <xr:revisionPtr revIDLastSave="0" documentId="13_ncr:1_{1AB7E7F4-94FA-4D6C-B2AC-909643DC7C61}" xr6:coauthVersionLast="47" xr6:coauthVersionMax="47" xr10:uidLastSave="{00000000-0000-0000-0000-000000000000}"/>
  <bookViews>
    <workbookView xWindow="57480" yWindow="-1680" windowWidth="38640" windowHeight="15720" xr2:uid="{00000000-000D-0000-FFFF-FFFF00000000}"/>
  </bookViews>
  <sheets>
    <sheet name="CHEI (2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4" l="1"/>
  <c r="B8" i="4"/>
  <c r="K28" i="4"/>
  <c r="K29" i="4"/>
  <c r="H28" i="4"/>
  <c r="H29" i="4"/>
  <c r="E29" i="4"/>
  <c r="F29" i="4"/>
  <c r="G29" i="4"/>
  <c r="E28" i="4"/>
  <c r="F28" i="4"/>
  <c r="G28" i="4"/>
  <c r="D28" i="4"/>
  <c r="C28" i="4"/>
  <c r="D29" i="4"/>
  <c r="C29" i="4"/>
  <c r="B31" i="4"/>
  <c r="C18" i="4" l="1"/>
  <c r="H18" i="4" s="1"/>
  <c r="K18" i="4" s="1"/>
  <c r="K27" i="4"/>
  <c r="H20" i="4"/>
  <c r="K20" i="4" s="1"/>
  <c r="H21" i="4"/>
  <c r="K21" i="4" s="1"/>
  <c r="H24" i="4"/>
  <c r="K24" i="4" s="1"/>
  <c r="H27" i="4"/>
  <c r="H15" i="4"/>
  <c r="E22" i="4" l="1"/>
  <c r="E19" i="4"/>
  <c r="D22" i="4"/>
  <c r="F22" i="4"/>
  <c r="G22" i="4"/>
  <c r="G26" i="4"/>
  <c r="F19" i="4"/>
  <c r="G19" i="4"/>
  <c r="C22" i="4"/>
  <c r="C26" i="4"/>
  <c r="D26" i="4"/>
  <c r="C19" i="4"/>
  <c r="E26" i="4"/>
  <c r="D19" i="4"/>
  <c r="F26" i="4"/>
  <c r="H13" i="4"/>
  <c r="F14" i="4" s="1"/>
  <c r="H12" i="4"/>
  <c r="D5" i="4"/>
  <c r="H19" i="4" l="1"/>
  <c r="H26" i="4"/>
  <c r="K26" i="4" s="1"/>
  <c r="H22" i="4"/>
  <c r="K22" i="4" s="1"/>
  <c r="C14" i="4"/>
  <c r="D14" i="4"/>
  <c r="G14" i="4"/>
  <c r="E14" i="4"/>
  <c r="K19" i="4" l="1"/>
  <c r="H14" i="4"/>
  <c r="C25" i="4" s="1"/>
  <c r="D25" i="4" l="1"/>
  <c r="H25" i="4" s="1"/>
  <c r="K25" i="4" s="1"/>
  <c r="D23" i="4"/>
  <c r="H23" i="4" s="1"/>
  <c r="E32" i="4"/>
  <c r="E34" i="4" s="1"/>
  <c r="K23" i="4" l="1"/>
  <c r="H32" i="4"/>
  <c r="G32" i="4"/>
  <c r="G34" i="4" s="1"/>
  <c r="F32" i="4"/>
  <c r="F34" i="4" s="1"/>
  <c r="C32" i="4" l="1"/>
  <c r="C34" i="4" s="1"/>
  <c r="F36" i="4" l="1"/>
  <c r="C36" i="4"/>
  <c r="E36" i="4"/>
  <c r="G36" i="4"/>
  <c r="D32" i="4"/>
  <c r="D34" i="4" s="1"/>
  <c r="D36" i="4" s="1"/>
</calcChain>
</file>

<file path=xl/sharedStrings.xml><?xml version="1.0" encoding="utf-8"?>
<sst xmlns="http://schemas.openxmlformats.org/spreadsheetml/2006/main" count="46" uniqueCount="41">
  <si>
    <t>Residential</t>
  </si>
  <si>
    <t>GS &gt; 50</t>
  </si>
  <si>
    <t>Street Lighting</t>
  </si>
  <si>
    <t>Total Annual Cost</t>
  </si>
  <si>
    <t>Total</t>
  </si>
  <si>
    <t>Accounts 5305 - 5340</t>
  </si>
  <si>
    <t>5315 - Customer Billing</t>
  </si>
  <si>
    <t>Acct</t>
  </si>
  <si>
    <t>Weighting (Residential set as standard)</t>
  </si>
  <si>
    <t xml:space="preserve">5305-Supervision
</t>
  </si>
  <si>
    <t xml:space="preserve">5315-Customer Billing
</t>
  </si>
  <si>
    <t xml:space="preserve">5320-Collecting
</t>
  </si>
  <si>
    <t xml:space="preserve">5325-Collecting- Cash Over and Short
</t>
  </si>
  <si>
    <t xml:space="preserve">5330-Collection Charges
</t>
  </si>
  <si>
    <t xml:space="preserve">5340-Miscellaneous Customer Accounts Expenses
</t>
  </si>
  <si>
    <t>GS &lt; 50 *</t>
  </si>
  <si>
    <t xml:space="preserve"># bills (per tab I6.2 of CA model) </t>
  </si>
  <si>
    <t>Examples of Expenses</t>
  </si>
  <si>
    <t>Unmetered</t>
  </si>
  <si>
    <t>5330 - Returned Cheques and Reconnection Charges</t>
  </si>
  <si>
    <t xml:space="preserve">5310-Meter Reading Expense
</t>
  </si>
  <si>
    <t>5315 - ORPC - Outside Contract Billing Process</t>
  </si>
  <si>
    <t>5315 - Util-Assist Sync Operator</t>
  </si>
  <si>
    <t>5315 - Connexo AMI - Honeywell</t>
  </si>
  <si>
    <t>5315- Harris Option In-Out</t>
  </si>
  <si>
    <t>5315- Harris Work Shop</t>
  </si>
  <si>
    <t>5315 - Customer Billing Supplies (by bills alll class)</t>
  </si>
  <si>
    <t>5315 - ITM- Web Portal (by bill counts for Res and GS&lt;50)</t>
  </si>
  <si>
    <t>5315 - Meter Sense (Monthly Fee) Harris (by bill counts for Res and GS&lt;50)</t>
  </si>
  <si>
    <t>Bill</t>
  </si>
  <si>
    <t>Time allocation</t>
  </si>
  <si>
    <r>
      <rPr>
        <b/>
        <u/>
        <sz val="10"/>
        <color theme="1"/>
        <rFont val="Arial"/>
        <family val="2"/>
      </rPr>
      <t>2023</t>
    </r>
    <r>
      <rPr>
        <sz val="10"/>
        <color theme="1"/>
        <rFont val="Arial"/>
        <family val="2"/>
      </rPr>
      <t xml:space="preserve"> Projected # of Customers (load forecast)</t>
    </r>
  </si>
  <si>
    <t>5315 - Compensation (combined row for privacy)</t>
  </si>
  <si>
    <t>per customer</t>
  </si>
  <si>
    <t>per time allocation</t>
  </si>
  <si>
    <t>per bill</t>
  </si>
  <si>
    <t>per customer/incident</t>
  </si>
  <si>
    <t>5315- Green Button</t>
  </si>
  <si>
    <t>5315-Postage Costs moved from 5620</t>
  </si>
  <si>
    <t xml:space="preserve">per customer </t>
  </si>
  <si>
    <t>Per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</si>
</sst>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\ ;\-#,##0.00"/>
    <numFmt numFmtId="167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165" fontId="3" fillId="2" borderId="0" xfId="1" applyNumberFormat="1" applyFont="1" applyFill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4" borderId="0" xfId="0" applyFont="1" applyFill="1"/>
    <xf numFmtId="43" fontId="3" fillId="4" borderId="0" xfId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0" xfId="0" applyFont="1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2" borderId="7" xfId="0" applyFont="1" applyFill="1" applyBorder="1"/>
    <xf numFmtId="164" fontId="5" fillId="2" borderId="11" xfId="3" applyFont="1" applyFill="1" applyBorder="1"/>
    <xf numFmtId="165" fontId="3" fillId="2" borderId="8" xfId="1" applyNumberFormat="1" applyFont="1" applyFill="1" applyBorder="1" applyAlignment="1">
      <alignment horizontal="center"/>
    </xf>
    <xf numFmtId="165" fontId="5" fillId="0" borderId="5" xfId="1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/>
    <xf numFmtId="167" fontId="6" fillId="2" borderId="12" xfId="3" applyNumberFormat="1" applyFont="1" applyFill="1" applyBorder="1" applyAlignment="1">
      <alignment horizontal="right"/>
    </xf>
    <xf numFmtId="167" fontId="3" fillId="2" borderId="3" xfId="3" applyNumberFormat="1" applyFont="1" applyFill="1" applyBorder="1" applyAlignment="1">
      <alignment horizontal="right"/>
    </xf>
    <xf numFmtId="167" fontId="5" fillId="0" borderId="6" xfId="3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2" borderId="0" xfId="1" applyNumberFormat="1" applyFont="1" applyFill="1" applyBorder="1" applyAlignment="1">
      <alignment horizontal="center"/>
    </xf>
    <xf numFmtId="167" fontId="5" fillId="2" borderId="12" xfId="3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2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164" fontId="3" fillId="0" borderId="10" xfId="3" applyFont="1" applyBorder="1" applyAlignment="1">
      <alignment horizontal="right"/>
    </xf>
    <xf numFmtId="43" fontId="3" fillId="0" borderId="10" xfId="1" applyFont="1" applyBorder="1" applyAlignment="1">
      <alignment horizontal="right"/>
    </xf>
    <xf numFmtId="165" fontId="3" fillId="0" borderId="10" xfId="1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43" fontId="3" fillId="0" borderId="0" xfId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43" fontId="3" fillId="0" borderId="0" xfId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3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7" fillId="0" borderId="0" xfId="0" quotePrefix="1" applyFont="1" applyAlignment="1">
      <alignment horizontal="right"/>
    </xf>
    <xf numFmtId="0" fontId="7" fillId="0" borderId="0" xfId="0" quotePrefix="1" applyFont="1" applyAlignment="1">
      <alignment horizontal="center"/>
    </xf>
    <xf numFmtId="166" fontId="7" fillId="0" borderId="0" xfId="0" applyNumberFormat="1" applyFont="1" applyAlignment="1">
      <alignment horizontal="center"/>
    </xf>
    <xf numFmtId="1" fontId="3" fillId="2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43" fontId="3" fillId="4" borderId="0" xfId="1" applyFont="1" applyFill="1" applyBorder="1" applyAlignment="1"/>
    <xf numFmtId="167" fontId="3" fillId="0" borderId="0" xfId="0" applyNumberFormat="1" applyFont="1" applyAlignment="1">
      <alignment horizontal="center"/>
    </xf>
    <xf numFmtId="167" fontId="3" fillId="3" borderId="3" xfId="3" applyNumberFormat="1" applyFont="1" applyFill="1" applyBorder="1" applyAlignment="1">
      <alignment horizontal="right"/>
    </xf>
    <xf numFmtId="164" fontId="5" fillId="0" borderId="0" xfId="3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5" fillId="3" borderId="3" xfId="0" applyFont="1" applyFill="1" applyBorder="1"/>
    <xf numFmtId="167" fontId="5" fillId="3" borderId="3" xfId="3" applyNumberFormat="1" applyFont="1" applyFill="1" applyBorder="1" applyAlignment="1">
      <alignment horizontal="right"/>
    </xf>
  </cellXfs>
  <cellStyles count="4">
    <cellStyle name="Comma" xfId="1" builtinId="3"/>
    <cellStyle name="Currency" xfId="3" builtinId="4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0569-38B5-4373-80D1-FDA4A9DFA2E7}">
  <dimension ref="A1:L47"/>
  <sheetViews>
    <sheetView showGridLines="0" tabSelected="1" zoomScaleNormal="100" workbookViewId="0">
      <selection activeCell="L33" sqref="L33"/>
    </sheetView>
  </sheetViews>
  <sheetFormatPr defaultRowHeight="12.75" x14ac:dyDescent="0.2"/>
  <cols>
    <col min="1" max="1" width="67.42578125" style="3" bestFit="1" customWidth="1"/>
    <col min="2" max="2" width="14" style="3" bestFit="1" customWidth="1"/>
    <col min="3" max="3" width="12.7109375" style="2" bestFit="1" customWidth="1"/>
    <col min="4" max="4" width="11.5703125" style="2" bestFit="1" customWidth="1"/>
    <col min="5" max="5" width="10.42578125" style="2" bestFit="1" customWidth="1"/>
    <col min="6" max="6" width="11.42578125" style="2" bestFit="1" customWidth="1"/>
    <col min="7" max="7" width="14.140625" style="2" bestFit="1" customWidth="1"/>
    <col min="8" max="8" width="11.42578125" style="2" customWidth="1"/>
    <col min="9" max="9" width="1.7109375" style="2" customWidth="1"/>
    <col min="10" max="10" width="6.140625" style="2" bestFit="1" customWidth="1"/>
    <col min="11" max="11" width="13.7109375" style="2" customWidth="1"/>
    <col min="12" max="16384" width="9.140625" style="3"/>
  </cols>
  <sheetData>
    <row r="1" spans="1:10" x14ac:dyDescent="0.2">
      <c r="A1" s="1">
        <v>2023</v>
      </c>
      <c r="B1" s="1"/>
    </row>
    <row r="2" spans="1:10" x14ac:dyDescent="0.2">
      <c r="A2" s="4" t="s">
        <v>5</v>
      </c>
      <c r="B2" s="4"/>
      <c r="C2" s="2">
        <v>2023</v>
      </c>
    </row>
    <row r="3" spans="1:10" x14ac:dyDescent="0.2">
      <c r="A3" s="3" t="s">
        <v>9</v>
      </c>
      <c r="C3" s="5">
        <v>0</v>
      </c>
    </row>
    <row r="4" spans="1:10" x14ac:dyDescent="0.2">
      <c r="A4" s="3" t="s">
        <v>20</v>
      </c>
      <c r="C4" s="5">
        <v>0</v>
      </c>
    </row>
    <row r="5" spans="1:10" x14ac:dyDescent="0.2">
      <c r="A5" s="3" t="s">
        <v>10</v>
      </c>
      <c r="B5" s="6">
        <v>233256</v>
      </c>
      <c r="C5" s="5">
        <v>233256</v>
      </c>
      <c r="D5" s="7">
        <f>C5-B5</f>
        <v>0</v>
      </c>
    </row>
    <row r="6" spans="1:10" x14ac:dyDescent="0.2">
      <c r="A6" s="3" t="s">
        <v>11</v>
      </c>
      <c r="C6" s="5">
        <v>0</v>
      </c>
    </row>
    <row r="7" spans="1:10" x14ac:dyDescent="0.2">
      <c r="A7" s="3" t="s">
        <v>12</v>
      </c>
      <c r="C7" s="5">
        <v>0</v>
      </c>
    </row>
    <row r="8" spans="1:10" x14ac:dyDescent="0.2">
      <c r="A8" s="3" t="s">
        <v>13</v>
      </c>
      <c r="B8" s="6">
        <f>B27</f>
        <v>2500</v>
      </c>
      <c r="C8" s="5">
        <v>2500</v>
      </c>
    </row>
    <row r="9" spans="1:10" x14ac:dyDescent="0.2">
      <c r="A9" s="3" t="s">
        <v>14</v>
      </c>
      <c r="B9" s="6"/>
      <c r="C9" s="5">
        <v>0</v>
      </c>
    </row>
    <row r="10" spans="1:10" x14ac:dyDescent="0.2">
      <c r="B10" s="6">
        <f>SUM(B3:B9)</f>
        <v>235756</v>
      </c>
      <c r="C10" s="8"/>
    </row>
    <row r="11" spans="1:10" x14ac:dyDescent="0.2">
      <c r="C11" s="9" t="s">
        <v>0</v>
      </c>
      <c r="D11" s="9" t="s">
        <v>15</v>
      </c>
      <c r="E11" s="9" t="s">
        <v>1</v>
      </c>
      <c r="F11" s="9" t="s">
        <v>18</v>
      </c>
      <c r="G11" s="9" t="s">
        <v>2</v>
      </c>
      <c r="H11" s="10"/>
      <c r="J11" s="11" t="s">
        <v>7</v>
      </c>
    </row>
    <row r="12" spans="1:10" x14ac:dyDescent="0.2">
      <c r="A12" s="3" t="s">
        <v>31</v>
      </c>
      <c r="C12" s="51">
        <v>2345</v>
      </c>
      <c r="D12" s="51">
        <v>165</v>
      </c>
      <c r="E12" s="51">
        <v>9</v>
      </c>
      <c r="F12" s="51">
        <v>1</v>
      </c>
      <c r="G12" s="51">
        <v>1</v>
      </c>
      <c r="H12" s="12">
        <f>SUM(C12:G12)</f>
        <v>2521</v>
      </c>
    </row>
    <row r="13" spans="1:10" x14ac:dyDescent="0.2">
      <c r="A13" s="3" t="s">
        <v>16</v>
      </c>
      <c r="C13" s="52">
        <v>28139.799501211339</v>
      </c>
      <c r="D13" s="52">
        <v>1976.0680156058511</v>
      </c>
      <c r="E13" s="52">
        <v>103.28970802284354</v>
      </c>
      <c r="F13" s="52">
        <v>12</v>
      </c>
      <c r="G13" s="52">
        <v>12</v>
      </c>
      <c r="H13" s="12">
        <f>SUM(C13:G13)</f>
        <v>30243.157224840033</v>
      </c>
    </row>
    <row r="14" spans="1:10" x14ac:dyDescent="0.2">
      <c r="A14" s="13" t="s">
        <v>29</v>
      </c>
      <c r="B14" s="13"/>
      <c r="C14" s="14">
        <f>C13/H13</f>
        <v>0.93045178094365377</v>
      </c>
      <c r="D14" s="53">
        <f>D13/H13</f>
        <v>6.5339342745036541E-2</v>
      </c>
      <c r="E14" s="53">
        <f>E13/H13</f>
        <v>3.4153083705826576E-3</v>
      </c>
      <c r="F14" s="53">
        <f>F13/H13</f>
        <v>3.9678397036351328E-4</v>
      </c>
      <c r="G14" s="53">
        <f>G13/H13</f>
        <v>3.9678397036351328E-4</v>
      </c>
      <c r="H14" s="12">
        <f>+SUM(C14:G14)</f>
        <v>0.99999999999999989</v>
      </c>
    </row>
    <row r="15" spans="1:10" ht="13.5" thickBot="1" x14ac:dyDescent="0.25">
      <c r="A15" s="13" t="s">
        <v>30</v>
      </c>
      <c r="B15" s="13"/>
      <c r="C15" s="53">
        <v>0.9</v>
      </c>
      <c r="D15" s="53">
        <v>0.08</v>
      </c>
      <c r="E15" s="53">
        <v>0.01</v>
      </c>
      <c r="F15" s="53">
        <v>5.0000000000000001E-3</v>
      </c>
      <c r="G15" s="53">
        <v>5.0000000000000001E-3</v>
      </c>
      <c r="H15" s="12">
        <f>+SUM(C15:G15)</f>
        <v>1</v>
      </c>
    </row>
    <row r="16" spans="1:10" ht="36.75" customHeight="1" thickBot="1" x14ac:dyDescent="0.25">
      <c r="A16" s="15" t="s">
        <v>17</v>
      </c>
      <c r="B16" s="16"/>
      <c r="C16" s="17"/>
      <c r="H16" s="18" t="s">
        <v>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2"/>
      <c r="I17" s="23"/>
      <c r="J17" s="24"/>
    </row>
    <row r="18" spans="1:12" x14ac:dyDescent="0.2">
      <c r="A18" s="25" t="s">
        <v>32</v>
      </c>
      <c r="B18" s="26">
        <v>135634</v>
      </c>
      <c r="C18" s="26">
        <f>123740.758377636+231</f>
        <v>123971.758377636</v>
      </c>
      <c r="D18" s="26">
        <v>10046.641592194275</v>
      </c>
      <c r="E18" s="26">
        <v>807.88</v>
      </c>
      <c r="F18" s="26">
        <v>403.94</v>
      </c>
      <c r="G18" s="26">
        <v>403.94</v>
      </c>
      <c r="H18" s="28">
        <f>SUM(C18:G18)</f>
        <v>135634.15996983027</v>
      </c>
      <c r="I18" s="29"/>
      <c r="J18" s="30"/>
      <c r="K18" s="54">
        <f>B18-H18</f>
        <v>-0.15996983027434908</v>
      </c>
    </row>
    <row r="19" spans="1:12" x14ac:dyDescent="0.2">
      <c r="A19" s="25" t="s">
        <v>26</v>
      </c>
      <c r="B19" s="26">
        <v>3500</v>
      </c>
      <c r="C19" s="27">
        <f>$B19*C$15/$H$15</f>
        <v>3150</v>
      </c>
      <c r="D19" s="27">
        <f t="shared" ref="D19:G19" si="0">$B19*D$15/$H$15</f>
        <v>280</v>
      </c>
      <c r="E19" s="27">
        <f t="shared" si="0"/>
        <v>35</v>
      </c>
      <c r="F19" s="27">
        <f t="shared" si="0"/>
        <v>17.5</v>
      </c>
      <c r="G19" s="27">
        <f t="shared" si="0"/>
        <v>17.5</v>
      </c>
      <c r="H19" s="28">
        <f t="shared" ref="H19:H29" si="1">SUM(C19:G19)</f>
        <v>3500</v>
      </c>
      <c r="I19" s="29"/>
      <c r="J19" s="30">
        <v>5315</v>
      </c>
      <c r="K19" s="54">
        <f t="shared" ref="K19:K29" si="2">B19-H19</f>
        <v>0</v>
      </c>
      <c r="L19" s="3" t="s">
        <v>34</v>
      </c>
    </row>
    <row r="20" spans="1:12" x14ac:dyDescent="0.2">
      <c r="A20" s="25" t="s">
        <v>27</v>
      </c>
      <c r="B20" s="26">
        <v>2800</v>
      </c>
      <c r="C20" s="27">
        <v>2604.2199999999998</v>
      </c>
      <c r="D20" s="27">
        <v>183.26</v>
      </c>
      <c r="E20" s="27">
        <v>10</v>
      </c>
      <c r="F20" s="27">
        <v>1</v>
      </c>
      <c r="G20" s="27">
        <v>1.1100000000000001</v>
      </c>
      <c r="H20" s="28">
        <f t="shared" si="1"/>
        <v>2799.5899999999997</v>
      </c>
      <c r="I20" s="29"/>
      <c r="J20" s="30">
        <v>5315</v>
      </c>
      <c r="K20" s="54">
        <f t="shared" si="2"/>
        <v>0.41000000000030923</v>
      </c>
      <c r="L20" s="3" t="s">
        <v>33</v>
      </c>
    </row>
    <row r="21" spans="1:12" x14ac:dyDescent="0.2">
      <c r="A21" s="25" t="s">
        <v>28</v>
      </c>
      <c r="B21" s="26">
        <v>5320</v>
      </c>
      <c r="C21" s="27">
        <v>4948.59</v>
      </c>
      <c r="D21" s="27">
        <v>348.2</v>
      </c>
      <c r="E21" s="27">
        <v>18.989999999999998</v>
      </c>
      <c r="F21" s="27">
        <v>2</v>
      </c>
      <c r="G21" s="27">
        <v>2</v>
      </c>
      <c r="H21" s="28">
        <f t="shared" si="1"/>
        <v>5319.78</v>
      </c>
      <c r="I21" s="29"/>
      <c r="J21" s="30">
        <v>5315</v>
      </c>
      <c r="K21" s="54">
        <f t="shared" si="2"/>
        <v>0.22000000000025466</v>
      </c>
      <c r="L21" s="3" t="s">
        <v>33</v>
      </c>
    </row>
    <row r="22" spans="1:12" x14ac:dyDescent="0.2">
      <c r="A22" s="25" t="s">
        <v>21</v>
      </c>
      <c r="B22" s="26">
        <v>61882</v>
      </c>
      <c r="C22" s="27">
        <f>$B22*C$15/$H$15</f>
        <v>55693.8</v>
      </c>
      <c r="D22" s="27">
        <f t="shared" ref="D22:G22" si="3">$B22*D$15/$H$15</f>
        <v>4950.5600000000004</v>
      </c>
      <c r="E22" s="27">
        <f>$B22*E$15/$H$15</f>
        <v>618.82000000000005</v>
      </c>
      <c r="F22" s="27">
        <f t="shared" si="3"/>
        <v>309.41000000000003</v>
      </c>
      <c r="G22" s="27">
        <f t="shared" si="3"/>
        <v>309.41000000000003</v>
      </c>
      <c r="H22" s="28">
        <f t="shared" si="1"/>
        <v>61882.000000000007</v>
      </c>
      <c r="I22" s="29"/>
      <c r="J22" s="30">
        <v>5315</v>
      </c>
      <c r="K22" s="54">
        <f t="shared" si="2"/>
        <v>0</v>
      </c>
      <c r="L22" s="3" t="s">
        <v>34</v>
      </c>
    </row>
    <row r="23" spans="1:12" x14ac:dyDescent="0.2">
      <c r="A23" s="25" t="s">
        <v>22</v>
      </c>
      <c r="B23" s="26">
        <v>10620</v>
      </c>
      <c r="C23" s="27">
        <v>9879</v>
      </c>
      <c r="D23" s="27">
        <f t="shared" ref="D23:D25" si="4">$B23*D$14/$H$14</f>
        <v>693.90381995228813</v>
      </c>
      <c r="E23" s="27">
        <v>37.909999999999997</v>
      </c>
      <c r="F23" s="27">
        <v>4</v>
      </c>
      <c r="G23" s="27">
        <v>4</v>
      </c>
      <c r="H23" s="28">
        <f t="shared" si="1"/>
        <v>10618.813819952287</v>
      </c>
      <c r="I23" s="29"/>
      <c r="J23" s="30">
        <v>5315</v>
      </c>
      <c r="K23" s="54">
        <f t="shared" si="2"/>
        <v>1.1861800477126963</v>
      </c>
      <c r="L23" s="3" t="s">
        <v>33</v>
      </c>
    </row>
    <row r="24" spans="1:12" x14ac:dyDescent="0.2">
      <c r="A24" s="25" t="s">
        <v>23</v>
      </c>
      <c r="B24" s="31">
        <v>9500</v>
      </c>
      <c r="C24" s="27">
        <v>8836</v>
      </c>
      <c r="D24" s="27">
        <v>622</v>
      </c>
      <c r="E24" s="27">
        <v>33.92</v>
      </c>
      <c r="F24" s="27">
        <v>3.77</v>
      </c>
      <c r="G24" s="27">
        <v>3.77</v>
      </c>
      <c r="H24" s="28">
        <f t="shared" si="1"/>
        <v>9499.4600000000009</v>
      </c>
      <c r="I24" s="29"/>
      <c r="J24" s="30">
        <v>5315</v>
      </c>
      <c r="K24" s="54">
        <f t="shared" si="2"/>
        <v>0.53999999999905413</v>
      </c>
      <c r="L24" s="3" t="s">
        <v>33</v>
      </c>
    </row>
    <row r="25" spans="1:12" x14ac:dyDescent="0.2">
      <c r="A25" s="25" t="s">
        <v>24</v>
      </c>
      <c r="B25" s="31">
        <v>2500</v>
      </c>
      <c r="C25" s="27">
        <f>$B25*C$14/$H$14</f>
        <v>2326.129452359135</v>
      </c>
      <c r="D25" s="27">
        <f t="shared" si="4"/>
        <v>163.34835686259137</v>
      </c>
      <c r="E25" s="27">
        <v>0</v>
      </c>
      <c r="F25" s="27">
        <v>0</v>
      </c>
      <c r="G25" s="27">
        <v>0</v>
      </c>
      <c r="H25" s="28">
        <f t="shared" si="1"/>
        <v>2489.4778092217266</v>
      </c>
      <c r="I25" s="29"/>
      <c r="J25" s="30">
        <v>5315</v>
      </c>
      <c r="K25" s="54">
        <f t="shared" si="2"/>
        <v>10.522190778273398</v>
      </c>
      <c r="L25" s="3" t="s">
        <v>35</v>
      </c>
    </row>
    <row r="26" spans="1:12" x14ac:dyDescent="0.2">
      <c r="A26" s="25" t="s">
        <v>25</v>
      </c>
      <c r="B26" s="31">
        <v>1500</v>
      </c>
      <c r="C26" s="27">
        <f>$B26*C$15/$H$15</f>
        <v>1350</v>
      </c>
      <c r="D26" s="27">
        <f t="shared" ref="D26:G26" si="5">$B26*D$15/$H$15</f>
        <v>120</v>
      </c>
      <c r="E26" s="27">
        <f t="shared" si="5"/>
        <v>15</v>
      </c>
      <c r="F26" s="27">
        <f t="shared" si="5"/>
        <v>7.5</v>
      </c>
      <c r="G26" s="27">
        <f t="shared" si="5"/>
        <v>7.5</v>
      </c>
      <c r="H26" s="28">
        <f t="shared" si="1"/>
        <v>1500</v>
      </c>
      <c r="I26" s="29"/>
      <c r="J26" s="30">
        <v>5315</v>
      </c>
      <c r="K26" s="54">
        <f t="shared" si="2"/>
        <v>0</v>
      </c>
      <c r="L26" s="3" t="s">
        <v>34</v>
      </c>
    </row>
    <row r="27" spans="1:12" x14ac:dyDescent="0.2">
      <c r="A27" s="25" t="s">
        <v>19</v>
      </c>
      <c r="B27" s="31">
        <v>2500</v>
      </c>
      <c r="C27" s="27">
        <v>2290</v>
      </c>
      <c r="D27" s="27">
        <v>180</v>
      </c>
      <c r="E27" s="27">
        <v>30</v>
      </c>
      <c r="F27" s="27">
        <v>0</v>
      </c>
      <c r="G27" s="27">
        <v>0</v>
      </c>
      <c r="H27" s="28">
        <f t="shared" si="1"/>
        <v>2500</v>
      </c>
      <c r="I27" s="32"/>
      <c r="J27" s="33">
        <v>5330</v>
      </c>
      <c r="K27" s="54">
        <f t="shared" si="2"/>
        <v>0</v>
      </c>
      <c r="L27" s="3" t="s">
        <v>36</v>
      </c>
    </row>
    <row r="28" spans="1:12" x14ac:dyDescent="0.2">
      <c r="A28" s="59" t="s">
        <v>37</v>
      </c>
      <c r="B28" s="60">
        <v>18138</v>
      </c>
      <c r="C28" s="55">
        <f>$B28*C$12/$H$12</f>
        <v>16871.721539071797</v>
      </c>
      <c r="D28" s="55">
        <f>$B28*D$12/$H$12</f>
        <v>1187.1360571201903</v>
      </c>
      <c r="E28" s="55">
        <f t="shared" ref="E28:G28" si="6">$B28*E$12/$H$12</f>
        <v>64.75287584291948</v>
      </c>
      <c r="F28" s="55">
        <f t="shared" si="6"/>
        <v>7.1947639825466085</v>
      </c>
      <c r="G28" s="55">
        <f t="shared" si="6"/>
        <v>7.1947639825466085</v>
      </c>
      <c r="H28" s="28">
        <f t="shared" si="1"/>
        <v>18137.999999999996</v>
      </c>
      <c r="I28" s="32"/>
      <c r="J28" s="30">
        <v>5315</v>
      </c>
      <c r="K28" s="54">
        <f t="shared" si="2"/>
        <v>0</v>
      </c>
      <c r="L28" s="3" t="s">
        <v>39</v>
      </c>
    </row>
    <row r="29" spans="1:12" x14ac:dyDescent="0.2">
      <c r="A29" s="59" t="s">
        <v>38</v>
      </c>
      <c r="B29" s="60">
        <v>18366</v>
      </c>
      <c r="C29" s="55">
        <f>$B29*C$14/$H$14</f>
        <v>17088.677408811149</v>
      </c>
      <c r="D29" s="55">
        <f t="shared" ref="D29:G29" si="7">$B29*D$14/$H$14</f>
        <v>1200.0223688553413</v>
      </c>
      <c r="E29" s="55">
        <f t="shared" si="7"/>
        <v>62.725553534121097</v>
      </c>
      <c r="F29" s="55">
        <f t="shared" si="7"/>
        <v>7.2873343996962863</v>
      </c>
      <c r="G29" s="55">
        <f t="shared" si="7"/>
        <v>7.2873343996962863</v>
      </c>
      <c r="H29" s="28">
        <f t="shared" si="1"/>
        <v>18366.000000000007</v>
      </c>
      <c r="I29" s="32"/>
      <c r="J29" s="30">
        <v>5315</v>
      </c>
      <c r="K29" s="54">
        <f t="shared" si="2"/>
        <v>0</v>
      </c>
      <c r="L29" s="3" t="s">
        <v>40</v>
      </c>
    </row>
    <row r="30" spans="1:12" x14ac:dyDescent="0.2">
      <c r="A30" s="34"/>
      <c r="B30" s="56"/>
      <c r="C30" s="57"/>
      <c r="D30" s="57"/>
      <c r="E30" s="57"/>
      <c r="F30" s="57"/>
      <c r="G30" s="57"/>
      <c r="H30" s="58"/>
      <c r="I30" s="35"/>
      <c r="J30" s="36"/>
    </row>
    <row r="31" spans="1:12" ht="13.5" thickBot="1" x14ac:dyDescent="0.25">
      <c r="B31" s="37">
        <f>SUM(B17:B29)</f>
        <v>272260</v>
      </c>
      <c r="C31" s="38"/>
      <c r="D31" s="38"/>
      <c r="E31" s="38"/>
      <c r="F31" s="38"/>
      <c r="G31" s="38"/>
      <c r="H31" s="39"/>
    </row>
    <row r="32" spans="1:12" ht="13.5" thickTop="1" x14ac:dyDescent="0.2">
      <c r="A32" s="40" t="s">
        <v>6</v>
      </c>
      <c r="B32" s="41"/>
      <c r="C32" s="42">
        <f>SUM(C17:C27)</f>
        <v>215049.49782999515</v>
      </c>
      <c r="D32" s="42">
        <f>SUM(D17:D27)</f>
        <v>17587.913769009156</v>
      </c>
      <c r="E32" s="42">
        <f>SUM(E17:E27)</f>
        <v>1607.5200000000002</v>
      </c>
      <c r="F32" s="42">
        <f>SUM(F17:F27)</f>
        <v>749.12</v>
      </c>
      <c r="G32" s="42">
        <f>SUM(G17:G27)</f>
        <v>749.23</v>
      </c>
      <c r="H32" s="43">
        <f>SUM(H17:H31)</f>
        <v>272247.28159900429</v>
      </c>
    </row>
    <row r="33" spans="1:8" x14ac:dyDescent="0.2">
      <c r="A33" s="40"/>
      <c r="B33" s="41"/>
      <c r="C33" s="44"/>
      <c r="D33" s="44"/>
      <c r="E33" s="44"/>
      <c r="F33" s="44"/>
      <c r="G33" s="44"/>
      <c r="H33" s="45"/>
    </row>
    <row r="34" spans="1:8" x14ac:dyDescent="0.2">
      <c r="A34" s="40" t="s">
        <v>4</v>
      </c>
      <c r="B34" s="41"/>
      <c r="C34" s="46">
        <f>C32/C13</f>
        <v>7.6421830162911384</v>
      </c>
      <c r="D34" s="46">
        <f>D32/D13</f>
        <v>8.90045971601681</v>
      </c>
      <c r="E34" s="46">
        <f>E32/E13</f>
        <v>15.563215646272146</v>
      </c>
      <c r="F34" s="46">
        <f>F32/F13</f>
        <v>62.426666666666669</v>
      </c>
      <c r="G34" s="46">
        <f>G32/G13</f>
        <v>62.435833333333335</v>
      </c>
      <c r="H34" s="45"/>
    </row>
    <row r="35" spans="1:8" x14ac:dyDescent="0.2">
      <c r="A35" s="40"/>
      <c r="B35" s="41"/>
      <c r="C35" s="45"/>
      <c r="D35" s="45"/>
      <c r="E35" s="45"/>
      <c r="F35" s="45"/>
      <c r="G35" s="45"/>
      <c r="H35" s="45"/>
    </row>
    <row r="36" spans="1:8" x14ac:dyDescent="0.2">
      <c r="A36" s="40" t="s">
        <v>8</v>
      </c>
      <c r="B36" s="41"/>
      <c r="C36" s="47">
        <f>C34/$C$34</f>
        <v>1</v>
      </c>
      <c r="D36" s="47">
        <f>D34/$C$34</f>
        <v>1.1646488571450533</v>
      </c>
      <c r="E36" s="47">
        <f t="shared" ref="E36" si="8">E34/$C$34</f>
        <v>2.0364882145710768</v>
      </c>
      <c r="F36" s="47">
        <f>F34/$C$34</f>
        <v>8.1686955852260166</v>
      </c>
      <c r="G36" s="47">
        <f>G34/$C$34</f>
        <v>8.1698950679716056</v>
      </c>
      <c r="H36" s="45"/>
    </row>
    <row r="39" spans="1:8" x14ac:dyDescent="0.2">
      <c r="A39" s="48"/>
      <c r="B39" s="48"/>
      <c r="C39" s="49"/>
      <c r="D39" s="50"/>
    </row>
    <row r="40" spans="1:8" x14ac:dyDescent="0.2">
      <c r="A40" s="48"/>
      <c r="B40" s="48"/>
      <c r="C40" s="49"/>
      <c r="D40" s="50"/>
    </row>
    <row r="41" spans="1:8" x14ac:dyDescent="0.2">
      <c r="A41" s="48"/>
      <c r="B41" s="48"/>
      <c r="C41" s="49"/>
      <c r="D41" s="50"/>
    </row>
    <row r="42" spans="1:8" x14ac:dyDescent="0.2">
      <c r="A42" s="48"/>
      <c r="B42" s="48"/>
      <c r="C42" s="49"/>
      <c r="D42" s="50"/>
    </row>
    <row r="43" spans="1:8" x14ac:dyDescent="0.2">
      <c r="A43" s="40"/>
      <c r="B43" s="41"/>
      <c r="C43" s="42"/>
      <c r="D43" s="42"/>
      <c r="E43" s="42"/>
      <c r="F43" s="42"/>
      <c r="G43" s="42"/>
      <c r="H43" s="43"/>
    </row>
    <row r="44" spans="1:8" x14ac:dyDescent="0.2">
      <c r="A44" s="40"/>
      <c r="B44" s="41"/>
      <c r="C44" s="44"/>
      <c r="D44" s="44"/>
      <c r="E44" s="44"/>
      <c r="F44" s="44"/>
      <c r="G44" s="44"/>
      <c r="H44" s="45"/>
    </row>
    <row r="45" spans="1:8" x14ac:dyDescent="0.2">
      <c r="A45" s="40"/>
      <c r="B45" s="41"/>
      <c r="C45" s="46"/>
      <c r="D45" s="46"/>
      <c r="E45" s="46"/>
      <c r="F45" s="46"/>
      <c r="G45" s="46"/>
      <c r="H45" s="45"/>
    </row>
    <row r="46" spans="1:8" x14ac:dyDescent="0.2">
      <c r="A46" s="40"/>
      <c r="B46" s="41"/>
      <c r="C46" s="45"/>
      <c r="D46" s="45"/>
      <c r="E46" s="45"/>
      <c r="F46" s="45"/>
      <c r="G46" s="45"/>
      <c r="H46" s="45"/>
    </row>
    <row r="47" spans="1:8" x14ac:dyDescent="0.2">
      <c r="A47" s="40"/>
      <c r="B47" s="41"/>
      <c r="C47" s="47"/>
      <c r="D47" s="47"/>
      <c r="E47" s="47"/>
      <c r="F47" s="47"/>
      <c r="G47" s="47"/>
      <c r="H47" s="45"/>
    </row>
  </sheetData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CHEI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Kittel, Ethan</dc:creator>
  <cp:lastModifiedBy>Tandem Energy Services</cp:lastModifiedBy>
  <cp:lastPrinted>2018-07-23T20:58:00Z</cp:lastPrinted>
  <dcterms:created xsi:type="dcterms:W3CDTF">2017-04-06T18:54:34Z</dcterms:created>
  <dcterms:modified xsi:type="dcterms:W3CDTF">2022-05-18T17:16:50Z</dcterms:modified>
</cp:coreProperties>
</file>