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RPortbl\TorysAtWork\GBARKER\"/>
    </mc:Choice>
  </mc:AlternateContent>
  <xr:revisionPtr revIDLastSave="0" documentId="13_ncr:1_{CE4DA25C-C158-4A92-B386-1D0388A1B297}" xr6:coauthVersionLast="46" xr6:coauthVersionMax="46" xr10:uidLastSave="{00000000-0000-0000-0000-000000000000}"/>
  <bookViews>
    <workbookView xWindow="28680" yWindow="-120" windowWidth="29040" windowHeight="15840" firstSheet="1" activeTab="1" xr2:uid="{6603748E-8709-4FF2-A572-7074FF09FAC8}"/>
  </bookViews>
  <sheets>
    <sheet name="2021 Combined" sheetId="11" state="hidden" r:id="rId1"/>
    <sheet name="2022 Combined" sheetId="8" r:id="rId2"/>
    <sheet name="2022 LTPL" sheetId="9" r:id="rId3"/>
    <sheet name="2022 RCL" sheetId="10" r:id="rId4"/>
    <sheet name="2023 Combined" sheetId="13" r:id="rId5"/>
    <sheet name="2023 LTPL" sheetId="14" r:id="rId6"/>
    <sheet name="2023 RCL" sheetId="15" r:id="rId7"/>
    <sheet name="Calcuations, Tables" sheetId="1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ash">#REF!</definedName>
    <definedName name="Cash2">#REF!</definedName>
    <definedName name="data02">'[1]36. 2002 data'!$A$1:$CY$53</definedName>
    <definedName name="data03">'[1]35. 2003 data'!$A$1:$DA$53</definedName>
    <definedName name="data04">'[1]34. 2004 data'!$A$1:$DA$53</definedName>
    <definedName name="data05">'[1]33. 2005 data'!$A$1:$CU$53</definedName>
    <definedName name="data06">'[1]32. 2006 data'!$A$1:$CO$53</definedName>
    <definedName name="data07">'[1]31. 2007 data'!$A$1:$CK$53</definedName>
    <definedName name="data08">'[1]30. 2008 data'!$A$1:$CG$53</definedName>
    <definedName name="data09">'[1]29. 2009 data'!$A$1:$CC$53</definedName>
    <definedName name="data10">'[1]28. 2010 data'!$A$1:$CC$53</definedName>
    <definedName name="data11">'[1]27. 2011 data '!$B$1:$CD$54</definedName>
    <definedName name="DaysInPreviousYear">'[2]Distribution Revenue by Source'!$B$22</definedName>
    <definedName name="DaysInYear">'[2]Distribution Revenue by Source'!$B$21</definedName>
    <definedName name="distributors">'[3]4. Peer &amp; Size Group'!$A$2:$A$74</definedName>
    <definedName name="Driver">[4]Lists!$A$4:$A$7</definedName>
    <definedName name="DVA">[5]Macro1!$A$63</definedName>
    <definedName name="FortyFivePercent">'[1]23. LV Charges Included in BM'!$E$3</definedName>
    <definedName name="HVDS_LOW">'[1]23. LV Charges Included in BM'!$C$3</definedName>
    <definedName name="Macro1">[6]Macro1!$A$1</definedName>
    <definedName name="Macro2">[6]Macro1!$A$8</definedName>
    <definedName name="Macro3">[6]Macro1!$A$15</definedName>
    <definedName name="Macro4">[6]Macro1!$A$22</definedName>
    <definedName name="Macro5">[6]Macro1!$A$29</definedName>
    <definedName name="Macro6">[6]Macro1!$A$36</definedName>
    <definedName name="Macro7">[6]Macro1!$A$43</definedName>
    <definedName name="MofF">#REF!</definedName>
    <definedName name="Ratebase">'[2]Distribution Revenue by Source'!$C$25</definedName>
    <definedName name="Recover">[7]Macro1!$A$63</definedName>
    <definedName name="siofjej">[5]Macro1!$A$63</definedName>
    <definedName name="Size1_1_1">'[8]Size - Chart1 Info'!#REF!</definedName>
    <definedName name="Size1_1_2">'[8]Size - Chart1 Info'!#REF!</definedName>
    <definedName name="Size1_1_3">'[8]Size - Chart1 Info'!#REF!</definedName>
    <definedName name="Size1_1_4">'[8]Size - Chart1 Info'!#REF!</definedName>
    <definedName name="Size1_2_1">'[8]Size - Chart1 Info'!#REF!</definedName>
    <definedName name="Size1_2_2">'[8]Size - Chart1 Info'!#REF!</definedName>
    <definedName name="Size1_2_3">'[8]Size - Chart1 Info'!#REF!</definedName>
    <definedName name="Size1_2_4">'[8]Size - Chart1 Info'!#REF!</definedName>
    <definedName name="Size1_3_1">'[8]Size - Chart1 Info'!#REF!</definedName>
    <definedName name="Size1_3_2">'[8]Size - Chart1 Info'!#REF!</definedName>
    <definedName name="Size1_3_3">'[8]Size - Chart1 Info'!#REF!</definedName>
    <definedName name="Size1_3_4">'[8]Size - Chart1 Info'!#REF!</definedName>
    <definedName name="Size1_4_1">'[8]Size - Chart1 Info'!#REF!</definedName>
    <definedName name="Size1_4_2">'[8]Size - Chart1 Info'!#REF!</definedName>
    <definedName name="Size1_4_3">'[8]Size - Chart1 Info'!#REF!</definedName>
    <definedName name="Size1_4_4">'[8]Size - Chart1 Info'!#REF!</definedName>
    <definedName name="Size1OneOne">'[8]Size - Chart1 Info'!#REF!</definedName>
    <definedName name="Size1OneThree">'[8]Size - Chart1 Info'!#REF!</definedName>
    <definedName name="Size1OneTwo">'[8]Size - Chart1 Info'!#REF!</definedName>
    <definedName name="Size2_1_1">'[8]Size - Chart2 Info'!#REF!</definedName>
    <definedName name="Size2_1_2">'[8]Size - Chart2 Info'!#REF!</definedName>
    <definedName name="Size2_1_3">'[8]Size - Chart2 Info'!#REF!</definedName>
    <definedName name="Size2_1_4">'[8]Size - Chart2 Info'!#REF!</definedName>
    <definedName name="Size2_2_1">'[8]Size - Chart2 Info'!#REF!</definedName>
    <definedName name="Size2_2_2">'[8]Size - Chart2 Info'!#REF!</definedName>
    <definedName name="Size2_2_3">'[8]Size - Chart2 Info'!#REF!</definedName>
    <definedName name="Size2_2_4">'[8]Size - Chart2 Info'!#REF!</definedName>
    <definedName name="Size2_3_1">'[8]Size - Chart2 Info'!#REF!</definedName>
    <definedName name="Size2_3_2">'[8]Size - Chart2 Info'!#REF!</definedName>
    <definedName name="Size2_3_3">'[8]Size - Chart2 Info'!#REF!</definedName>
    <definedName name="Size2_3_4">'[8]Size - Chart2 Info'!#REF!</definedName>
    <definedName name="Size2_4_1">'[8]Size - Chart2 Info'!#REF!</definedName>
    <definedName name="Size2_4_2">'[8]Size - Chart2 Info'!#REF!</definedName>
    <definedName name="Size2_4_3">'[8]Size - Chart2 Info'!#REF!</definedName>
    <definedName name="Size2_4_4">'[8]Size - Chart2 Info'!#REF!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3" l="1"/>
  <c r="E25" i="13"/>
  <c r="E24" i="13"/>
  <c r="E23" i="13"/>
  <c r="E22" i="13"/>
  <c r="E21" i="13"/>
  <c r="E26" i="10"/>
  <c r="E25" i="10"/>
  <c r="E24" i="10"/>
  <c r="E23" i="10"/>
  <c r="E22" i="10"/>
  <c r="E21" i="10"/>
  <c r="V22" i="9"/>
  <c r="V23" i="9"/>
  <c r="V24" i="9"/>
  <c r="V25" i="9"/>
  <c r="V26" i="9"/>
  <c r="V21" i="9"/>
  <c r="E26" i="8"/>
  <c r="E25" i="8"/>
  <c r="E24" i="8"/>
  <c r="E23" i="8"/>
  <c r="E22" i="8"/>
  <c r="E21" i="8"/>
  <c r="V107" i="12"/>
  <c r="V105" i="12"/>
  <c r="V106" i="12"/>
  <c r="W108" i="12"/>
  <c r="V108" i="12"/>
  <c r="J116" i="12"/>
  <c r="K100" i="12" s="1"/>
  <c r="K116" i="12" s="1"/>
  <c r="L100" i="12" s="1"/>
  <c r="L116" i="12" l="1"/>
  <c r="M100" i="12" s="1"/>
  <c r="M116" i="12" l="1"/>
  <c r="N100" i="12" s="1"/>
  <c r="U18" i="15"/>
  <c r="U20" i="15"/>
  <c r="U28" i="15"/>
  <c r="U18" i="14"/>
  <c r="U19" i="14"/>
  <c r="U21" i="14"/>
  <c r="U22" i="14"/>
  <c r="U23" i="14"/>
  <c r="U25" i="14"/>
  <c r="U26" i="14"/>
  <c r="U27" i="14"/>
  <c r="U28" i="14"/>
  <c r="U17" i="14"/>
  <c r="U20" i="14"/>
  <c r="L48" i="13"/>
  <c r="W37" i="13"/>
  <c r="W39" i="13"/>
  <c r="X41" i="13"/>
  <c r="X43" i="13"/>
  <c r="X44" i="13"/>
  <c r="W45" i="13"/>
  <c r="X18" i="13"/>
  <c r="X19" i="13"/>
  <c r="W20" i="13"/>
  <c r="W21" i="13"/>
  <c r="W22" i="13"/>
  <c r="W24" i="13"/>
  <c r="W25" i="13"/>
  <c r="W26" i="13"/>
  <c r="X27" i="13"/>
  <c r="X29" i="13"/>
  <c r="X31" i="13"/>
  <c r="W17" i="13"/>
  <c r="W13" i="13"/>
  <c r="W14" i="13"/>
  <c r="W12" i="13"/>
  <c r="U32" i="13"/>
  <c r="U33" i="13"/>
  <c r="U34" i="13"/>
  <c r="U36" i="13"/>
  <c r="U37" i="13"/>
  <c r="U38" i="13"/>
  <c r="U39" i="13"/>
  <c r="U40" i="13"/>
  <c r="U41" i="13"/>
  <c r="U42" i="13"/>
  <c r="U44" i="13"/>
  <c r="U45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12" i="13"/>
  <c r="U13" i="13"/>
  <c r="U14" i="13"/>
  <c r="U15" i="13"/>
  <c r="L48" i="15"/>
  <c r="L47" i="15"/>
  <c r="S46" i="15"/>
  <c r="K46" i="15"/>
  <c r="K49" i="15" s="1"/>
  <c r="Y45" i="15"/>
  <c r="J45" i="15" s="1"/>
  <c r="L45" i="15" s="1"/>
  <c r="X45" i="15"/>
  <c r="W45" i="15"/>
  <c r="U45" i="15"/>
  <c r="R45" i="15"/>
  <c r="T45" i="15" s="1"/>
  <c r="Y44" i="15"/>
  <c r="J44" i="15" s="1"/>
  <c r="L44" i="15" s="1"/>
  <c r="X44" i="15"/>
  <c r="W44" i="15"/>
  <c r="U44" i="15"/>
  <c r="R44" i="15"/>
  <c r="T44" i="15" s="1"/>
  <c r="Y43" i="15"/>
  <c r="J43" i="15" s="1"/>
  <c r="L43" i="15" s="1"/>
  <c r="X43" i="15"/>
  <c r="W43" i="15"/>
  <c r="U43" i="15"/>
  <c r="Y42" i="15"/>
  <c r="J42" i="15" s="1"/>
  <c r="L42" i="15" s="1"/>
  <c r="X42" i="15"/>
  <c r="W42" i="15"/>
  <c r="U42" i="15"/>
  <c r="Y41" i="15"/>
  <c r="J41" i="15" s="1"/>
  <c r="L41" i="15" s="1"/>
  <c r="X41" i="15"/>
  <c r="W41" i="15"/>
  <c r="U41" i="15"/>
  <c r="R41" i="15"/>
  <c r="T41" i="15" s="1"/>
  <c r="Y40" i="15"/>
  <c r="J40" i="15" s="1"/>
  <c r="L40" i="15" s="1"/>
  <c r="X40" i="15"/>
  <c r="W40" i="15"/>
  <c r="U40" i="15"/>
  <c r="R40" i="15"/>
  <c r="T40" i="15" s="1"/>
  <c r="Y39" i="15"/>
  <c r="J39" i="15" s="1"/>
  <c r="L39" i="15" s="1"/>
  <c r="X39" i="15"/>
  <c r="W39" i="15"/>
  <c r="U39" i="15"/>
  <c r="Y38" i="15"/>
  <c r="J38" i="15" s="1"/>
  <c r="L38" i="15" s="1"/>
  <c r="X38" i="15"/>
  <c r="W38" i="15"/>
  <c r="U38" i="15"/>
  <c r="Y37" i="15"/>
  <c r="J37" i="15" s="1"/>
  <c r="L37" i="15" s="1"/>
  <c r="X37" i="15"/>
  <c r="W37" i="15"/>
  <c r="U37" i="15"/>
  <c r="R37" i="15"/>
  <c r="T37" i="15" s="1"/>
  <c r="Y36" i="15"/>
  <c r="J36" i="15" s="1"/>
  <c r="L36" i="15" s="1"/>
  <c r="X36" i="15"/>
  <c r="W36" i="15"/>
  <c r="U36" i="15"/>
  <c r="R36" i="15"/>
  <c r="T36" i="15" s="1"/>
  <c r="Y35" i="15"/>
  <c r="J35" i="15" s="1"/>
  <c r="L35" i="15" s="1"/>
  <c r="X35" i="15"/>
  <c r="W35" i="15"/>
  <c r="U35" i="15"/>
  <c r="Y34" i="15"/>
  <c r="J34" i="15" s="1"/>
  <c r="L34" i="15" s="1"/>
  <c r="X34" i="15"/>
  <c r="W34" i="15"/>
  <c r="U34" i="15"/>
  <c r="Y33" i="15"/>
  <c r="J33" i="15" s="1"/>
  <c r="L33" i="15" s="1"/>
  <c r="X33" i="15"/>
  <c r="W33" i="15"/>
  <c r="U33" i="15"/>
  <c r="R33" i="15"/>
  <c r="T33" i="15" s="1"/>
  <c r="Y32" i="15"/>
  <c r="J32" i="15" s="1"/>
  <c r="L32" i="15" s="1"/>
  <c r="X32" i="15"/>
  <c r="W32" i="15"/>
  <c r="U32" i="15"/>
  <c r="R32" i="15"/>
  <c r="T32" i="15" s="1"/>
  <c r="Y31" i="15"/>
  <c r="J31" i="15" s="1"/>
  <c r="L31" i="15" s="1"/>
  <c r="X31" i="15"/>
  <c r="W31" i="15"/>
  <c r="U31" i="15"/>
  <c r="Y29" i="15"/>
  <c r="J29" i="15" s="1"/>
  <c r="X29" i="15"/>
  <c r="W29" i="15"/>
  <c r="U29" i="15"/>
  <c r="Y28" i="15"/>
  <c r="J28" i="15" s="1"/>
  <c r="X28" i="15"/>
  <c r="W28" i="15"/>
  <c r="Y27" i="15"/>
  <c r="J27" i="15" s="1"/>
  <c r="X27" i="15"/>
  <c r="W27" i="15"/>
  <c r="U27" i="15"/>
  <c r="Y20" i="15"/>
  <c r="J20" i="15" s="1"/>
  <c r="X20" i="15"/>
  <c r="W20" i="15"/>
  <c r="Y19" i="15"/>
  <c r="J19" i="15" s="1"/>
  <c r="X19" i="15"/>
  <c r="W19" i="15"/>
  <c r="U19" i="15"/>
  <c r="Y18" i="15"/>
  <c r="J18" i="15" s="1"/>
  <c r="X18" i="15"/>
  <c r="W18" i="15"/>
  <c r="Y17" i="15"/>
  <c r="J17" i="15" s="1"/>
  <c r="X17" i="15"/>
  <c r="W17" i="15"/>
  <c r="U17" i="15"/>
  <c r="Y15" i="15"/>
  <c r="J15" i="15" s="1"/>
  <c r="L15" i="15" s="1"/>
  <c r="X15" i="15"/>
  <c r="W15" i="15"/>
  <c r="U15" i="15"/>
  <c r="R15" i="15"/>
  <c r="T15" i="15" s="1"/>
  <c r="Y14" i="15"/>
  <c r="J14" i="15" s="1"/>
  <c r="L14" i="15" s="1"/>
  <c r="X14" i="15"/>
  <c r="W14" i="15"/>
  <c r="U14" i="15"/>
  <c r="Y13" i="15"/>
  <c r="J13" i="15" s="1"/>
  <c r="L13" i="15" s="1"/>
  <c r="X13" i="15"/>
  <c r="W13" i="15"/>
  <c r="U13" i="15"/>
  <c r="Y12" i="15"/>
  <c r="J12" i="15" s="1"/>
  <c r="X12" i="15"/>
  <c r="W12" i="15"/>
  <c r="U12" i="15"/>
  <c r="R12" i="15"/>
  <c r="T12" i="15" s="1"/>
  <c r="U5" i="15"/>
  <c r="U4" i="15"/>
  <c r="L48" i="14"/>
  <c r="L47" i="14"/>
  <c r="S46" i="14"/>
  <c r="K46" i="14"/>
  <c r="K49" i="14" s="1"/>
  <c r="Y45" i="14"/>
  <c r="J45" i="14" s="1"/>
  <c r="L45" i="14" s="1"/>
  <c r="X45" i="14"/>
  <c r="W45" i="14"/>
  <c r="U45" i="14"/>
  <c r="R45" i="14"/>
  <c r="T45" i="14" s="1"/>
  <c r="Y44" i="14"/>
  <c r="J44" i="14" s="1"/>
  <c r="L44" i="14" s="1"/>
  <c r="X44" i="14"/>
  <c r="W44" i="14"/>
  <c r="U44" i="14"/>
  <c r="Y43" i="14"/>
  <c r="J43" i="14" s="1"/>
  <c r="L43" i="14" s="1"/>
  <c r="X43" i="14"/>
  <c r="W43" i="14"/>
  <c r="U43" i="14"/>
  <c r="Y42" i="14"/>
  <c r="J42" i="14" s="1"/>
  <c r="L42" i="14" s="1"/>
  <c r="X42" i="14"/>
  <c r="W42" i="14"/>
  <c r="U42" i="14"/>
  <c r="R42" i="14"/>
  <c r="T42" i="14" s="1"/>
  <c r="Y41" i="14"/>
  <c r="J41" i="14" s="1"/>
  <c r="L41" i="14" s="1"/>
  <c r="X41" i="14"/>
  <c r="W41" i="14"/>
  <c r="U41" i="14"/>
  <c r="R41" i="14"/>
  <c r="T41" i="14" s="1"/>
  <c r="Y40" i="14"/>
  <c r="J40" i="14" s="1"/>
  <c r="L40" i="14" s="1"/>
  <c r="X40" i="14"/>
  <c r="W40" i="14"/>
  <c r="U40" i="14"/>
  <c r="Y39" i="14"/>
  <c r="J39" i="14" s="1"/>
  <c r="L39" i="14" s="1"/>
  <c r="X39" i="14"/>
  <c r="W39" i="14"/>
  <c r="U39" i="14"/>
  <c r="Y38" i="14"/>
  <c r="J38" i="14" s="1"/>
  <c r="L38" i="14" s="1"/>
  <c r="X38" i="14"/>
  <c r="W38" i="14"/>
  <c r="U38" i="14"/>
  <c r="R38" i="14"/>
  <c r="T38" i="14" s="1"/>
  <c r="Y37" i="14"/>
  <c r="J37" i="14" s="1"/>
  <c r="L37" i="14" s="1"/>
  <c r="X37" i="14"/>
  <c r="W37" i="14"/>
  <c r="U37" i="14"/>
  <c r="R37" i="14"/>
  <c r="T37" i="14" s="1"/>
  <c r="Y36" i="14"/>
  <c r="J36" i="14" s="1"/>
  <c r="L36" i="14" s="1"/>
  <c r="X36" i="14"/>
  <c r="W36" i="14"/>
  <c r="U36" i="14"/>
  <c r="Y35" i="14"/>
  <c r="J35" i="14" s="1"/>
  <c r="L35" i="14" s="1"/>
  <c r="X35" i="14"/>
  <c r="W35" i="14"/>
  <c r="U35" i="14"/>
  <c r="Y34" i="14"/>
  <c r="J34" i="14" s="1"/>
  <c r="L34" i="14" s="1"/>
  <c r="X34" i="14"/>
  <c r="W34" i="14"/>
  <c r="U34" i="14"/>
  <c r="R34" i="14"/>
  <c r="T34" i="14" s="1"/>
  <c r="Y33" i="14"/>
  <c r="J33" i="14" s="1"/>
  <c r="L33" i="14" s="1"/>
  <c r="X33" i="14"/>
  <c r="W33" i="14"/>
  <c r="U33" i="14"/>
  <c r="R33" i="14"/>
  <c r="T33" i="14" s="1"/>
  <c r="Y32" i="14"/>
  <c r="J32" i="14" s="1"/>
  <c r="L32" i="14" s="1"/>
  <c r="X32" i="14"/>
  <c r="W32" i="14"/>
  <c r="U32" i="14"/>
  <c r="Y31" i="14"/>
  <c r="J31" i="14" s="1"/>
  <c r="L31" i="14" s="1"/>
  <c r="X31" i="14"/>
  <c r="W31" i="14"/>
  <c r="U31" i="14"/>
  <c r="Y29" i="14"/>
  <c r="J29" i="14" s="1"/>
  <c r="X29" i="14"/>
  <c r="W29" i="14"/>
  <c r="U29" i="14"/>
  <c r="Y28" i="14"/>
  <c r="J28" i="14" s="1"/>
  <c r="X28" i="14"/>
  <c r="W28" i="14"/>
  <c r="Y27" i="14"/>
  <c r="X27" i="14"/>
  <c r="W27" i="14"/>
  <c r="Y25" i="14"/>
  <c r="J25" i="14" s="1"/>
  <c r="X25" i="14"/>
  <c r="W25" i="14"/>
  <c r="U24" i="14"/>
  <c r="Y20" i="14"/>
  <c r="X20" i="14"/>
  <c r="W20" i="14"/>
  <c r="Y19" i="14"/>
  <c r="Y19" i="13" s="1"/>
  <c r="J19" i="13" s="1"/>
  <c r="X19" i="14"/>
  <c r="W19" i="14"/>
  <c r="Y18" i="14"/>
  <c r="J18" i="14" s="1"/>
  <c r="X18" i="14"/>
  <c r="W18" i="14"/>
  <c r="Y17" i="14"/>
  <c r="J17" i="14" s="1"/>
  <c r="X17" i="14"/>
  <c r="W17" i="14"/>
  <c r="Y15" i="14"/>
  <c r="J15" i="14" s="1"/>
  <c r="L15" i="14" s="1"/>
  <c r="X15" i="14"/>
  <c r="W15" i="14"/>
  <c r="U15" i="14"/>
  <c r="R15" i="14"/>
  <c r="T15" i="14" s="1"/>
  <c r="Y14" i="14"/>
  <c r="J14" i="14" s="1"/>
  <c r="L14" i="14" s="1"/>
  <c r="X14" i="14"/>
  <c r="W14" i="14"/>
  <c r="U14" i="14"/>
  <c r="Y13" i="14"/>
  <c r="J13" i="14" s="1"/>
  <c r="L13" i="14" s="1"/>
  <c r="X13" i="14"/>
  <c r="W13" i="14"/>
  <c r="U13" i="14"/>
  <c r="R13" i="14"/>
  <c r="T13" i="14" s="1"/>
  <c r="Y12" i="14"/>
  <c r="X12" i="14"/>
  <c r="W12" i="14"/>
  <c r="U12" i="14"/>
  <c r="U5" i="14"/>
  <c r="U4" i="14"/>
  <c r="S46" i="13"/>
  <c r="U43" i="13"/>
  <c r="W42" i="13"/>
  <c r="X42" i="13"/>
  <c r="W40" i="13"/>
  <c r="X40" i="13"/>
  <c r="W38" i="13"/>
  <c r="X38" i="13"/>
  <c r="X36" i="13"/>
  <c r="U35" i="13"/>
  <c r="X34" i="13"/>
  <c r="U31" i="13"/>
  <c r="X28" i="13"/>
  <c r="X20" i="13"/>
  <c r="W19" i="13"/>
  <c r="X17" i="13"/>
  <c r="W15" i="13"/>
  <c r="X15" i="13"/>
  <c r="T5" i="13"/>
  <c r="T4" i="13"/>
  <c r="V45" i="14" l="1"/>
  <c r="V33" i="14"/>
  <c r="V13" i="14"/>
  <c r="X39" i="13"/>
  <c r="V41" i="14"/>
  <c r="V15" i="14"/>
  <c r="G45" i="15"/>
  <c r="M45" i="15" s="1"/>
  <c r="X14" i="13"/>
  <c r="Z189" i="12" s="1"/>
  <c r="AA189" i="12" s="1"/>
  <c r="N189" i="12" s="1"/>
  <c r="N116" i="12"/>
  <c r="X37" i="13"/>
  <c r="G42" i="14"/>
  <c r="M42" i="14" s="1"/>
  <c r="X13" i="13"/>
  <c r="W44" i="13"/>
  <c r="G13" i="14"/>
  <c r="M13" i="14" s="1"/>
  <c r="Y20" i="13"/>
  <c r="J20" i="13" s="1"/>
  <c r="V36" i="15"/>
  <c r="G37" i="15"/>
  <c r="M37" i="15" s="1"/>
  <c r="X45" i="13"/>
  <c r="G34" i="14"/>
  <c r="M34" i="14" s="1"/>
  <c r="G13" i="15"/>
  <c r="M13" i="15" s="1"/>
  <c r="V44" i="15"/>
  <c r="Y27" i="13"/>
  <c r="J27" i="13" s="1"/>
  <c r="J20" i="14"/>
  <c r="G31" i="14"/>
  <c r="M31" i="14" s="1"/>
  <c r="G39" i="14"/>
  <c r="M39" i="14" s="1"/>
  <c r="G34" i="15"/>
  <c r="M34" i="15" s="1"/>
  <c r="G42" i="15"/>
  <c r="M42" i="15" s="1"/>
  <c r="V37" i="14"/>
  <c r="G12" i="15"/>
  <c r="V32" i="15"/>
  <c r="V40" i="15"/>
  <c r="W41" i="13"/>
  <c r="G38" i="14"/>
  <c r="G33" i="15"/>
  <c r="G41" i="15"/>
  <c r="G15" i="14"/>
  <c r="M15" i="14" s="1"/>
  <c r="G35" i="14"/>
  <c r="M35" i="14" s="1"/>
  <c r="G43" i="14"/>
  <c r="M43" i="14" s="1"/>
  <c r="V15" i="15"/>
  <c r="G38" i="15"/>
  <c r="M38" i="15" s="1"/>
  <c r="Y29" i="13"/>
  <c r="J29" i="13" s="1"/>
  <c r="F46" i="15"/>
  <c r="F49" i="15" s="1"/>
  <c r="J19" i="14"/>
  <c r="Y28" i="13"/>
  <c r="J28" i="13" s="1"/>
  <c r="J27" i="14"/>
  <c r="Y17" i="13"/>
  <c r="J17" i="13" s="1"/>
  <c r="Y18" i="13"/>
  <c r="J18" i="13" s="1"/>
  <c r="U46" i="14"/>
  <c r="E46" i="14"/>
  <c r="E49" i="14" s="1"/>
  <c r="K46" i="13"/>
  <c r="K49" i="13" s="1"/>
  <c r="L47" i="13"/>
  <c r="X12" i="13"/>
  <c r="U46" i="13"/>
  <c r="H23" i="15"/>
  <c r="H23" i="14"/>
  <c r="R36" i="14"/>
  <c r="T36" i="14" s="1"/>
  <c r="V36" i="14" s="1"/>
  <c r="G36" i="14"/>
  <c r="M36" i="14" s="1"/>
  <c r="W23" i="13"/>
  <c r="X23" i="13" s="1"/>
  <c r="W27" i="13"/>
  <c r="W28" i="13"/>
  <c r="H22" i="15"/>
  <c r="H22" i="14"/>
  <c r="X22" i="13"/>
  <c r="W29" i="13"/>
  <c r="H24" i="15"/>
  <c r="H24" i="14"/>
  <c r="X24" i="13"/>
  <c r="W18" i="13"/>
  <c r="W31" i="13"/>
  <c r="W32" i="13"/>
  <c r="X32" i="13" s="1"/>
  <c r="W33" i="13"/>
  <c r="X33" i="13" s="1"/>
  <c r="W34" i="13"/>
  <c r="W35" i="13"/>
  <c r="X35" i="13" s="1"/>
  <c r="W36" i="13"/>
  <c r="H21" i="14"/>
  <c r="H21" i="15"/>
  <c r="X21" i="13"/>
  <c r="H25" i="15"/>
  <c r="X25" i="13"/>
  <c r="H26" i="14"/>
  <c r="H26" i="15"/>
  <c r="X26" i="13"/>
  <c r="R39" i="15"/>
  <c r="T39" i="15" s="1"/>
  <c r="V39" i="15" s="1"/>
  <c r="G39" i="15"/>
  <c r="M39" i="15" s="1"/>
  <c r="R32" i="14"/>
  <c r="T32" i="14" s="1"/>
  <c r="V32" i="14" s="1"/>
  <c r="G32" i="14"/>
  <c r="M32" i="14" s="1"/>
  <c r="R14" i="15"/>
  <c r="T14" i="15" s="1"/>
  <c r="V14" i="15" s="1"/>
  <c r="G14" i="15"/>
  <c r="M14" i="15" s="1"/>
  <c r="R35" i="15"/>
  <c r="T35" i="15" s="1"/>
  <c r="V35" i="15" s="1"/>
  <c r="G35" i="15"/>
  <c r="M35" i="15" s="1"/>
  <c r="E46" i="13"/>
  <c r="E49" i="13" s="1"/>
  <c r="R12" i="14"/>
  <c r="G12" i="14"/>
  <c r="M38" i="14"/>
  <c r="R31" i="15"/>
  <c r="T31" i="15" s="1"/>
  <c r="V31" i="15" s="1"/>
  <c r="G31" i="15"/>
  <c r="M31" i="15" s="1"/>
  <c r="M41" i="15"/>
  <c r="V42" i="14"/>
  <c r="V45" i="15"/>
  <c r="F46" i="14"/>
  <c r="F49" i="14" s="1"/>
  <c r="V38" i="14"/>
  <c r="M33" i="15"/>
  <c r="V41" i="15"/>
  <c r="F46" i="13"/>
  <c r="W43" i="13"/>
  <c r="J12" i="14"/>
  <c r="V34" i="14"/>
  <c r="L12" i="15"/>
  <c r="V37" i="15"/>
  <c r="R44" i="14"/>
  <c r="T44" i="14" s="1"/>
  <c r="V44" i="14" s="1"/>
  <c r="G44" i="14"/>
  <c r="M44" i="14" s="1"/>
  <c r="V12" i="15"/>
  <c r="V33" i="15"/>
  <c r="G14" i="14"/>
  <c r="M14" i="14" s="1"/>
  <c r="R14" i="14"/>
  <c r="T14" i="14" s="1"/>
  <c r="V14" i="14" s="1"/>
  <c r="R40" i="14"/>
  <c r="T40" i="14" s="1"/>
  <c r="V40" i="14" s="1"/>
  <c r="G40" i="14"/>
  <c r="M40" i="14" s="1"/>
  <c r="R43" i="15"/>
  <c r="T43" i="15" s="1"/>
  <c r="V43" i="15" s="1"/>
  <c r="G43" i="15"/>
  <c r="M43" i="15" s="1"/>
  <c r="R31" i="14"/>
  <c r="T31" i="14" s="1"/>
  <c r="V31" i="14" s="1"/>
  <c r="G33" i="14"/>
  <c r="M33" i="14" s="1"/>
  <c r="R35" i="14"/>
  <c r="T35" i="14" s="1"/>
  <c r="V35" i="14" s="1"/>
  <c r="G37" i="14"/>
  <c r="M37" i="14" s="1"/>
  <c r="R39" i="14"/>
  <c r="T39" i="14" s="1"/>
  <c r="V39" i="14" s="1"/>
  <c r="G41" i="14"/>
  <c r="M41" i="14" s="1"/>
  <c r="R43" i="14"/>
  <c r="T43" i="14" s="1"/>
  <c r="V43" i="14" s="1"/>
  <c r="G45" i="14"/>
  <c r="M45" i="14" s="1"/>
  <c r="R13" i="15"/>
  <c r="T13" i="15" s="1"/>
  <c r="V13" i="15" s="1"/>
  <c r="G15" i="15"/>
  <c r="M15" i="15" s="1"/>
  <c r="G32" i="15"/>
  <c r="M32" i="15" s="1"/>
  <c r="R34" i="15"/>
  <c r="T34" i="15" s="1"/>
  <c r="V34" i="15" s="1"/>
  <c r="G36" i="15"/>
  <c r="M36" i="15" s="1"/>
  <c r="R38" i="15"/>
  <c r="T38" i="15" s="1"/>
  <c r="V38" i="15" s="1"/>
  <c r="G40" i="15"/>
  <c r="M40" i="15" s="1"/>
  <c r="R42" i="15"/>
  <c r="T42" i="15" s="1"/>
  <c r="V42" i="15" s="1"/>
  <c r="G44" i="15"/>
  <c r="M44" i="15" s="1"/>
  <c r="J189" i="12" l="1"/>
  <c r="J197" i="12" s="1"/>
  <c r="K181" i="12" s="1"/>
  <c r="K189" i="12"/>
  <c r="L189" i="12"/>
  <c r="M189" i="12"/>
  <c r="O100" i="12"/>
  <c r="W26" i="14"/>
  <c r="X26" i="14" s="1"/>
  <c r="W24" i="15"/>
  <c r="X24" i="15" s="1"/>
  <c r="W25" i="15"/>
  <c r="X25" i="15" s="1"/>
  <c r="W21" i="15"/>
  <c r="X21" i="15" s="1"/>
  <c r="W22" i="14"/>
  <c r="X22" i="14" s="1"/>
  <c r="T12" i="14"/>
  <c r="W21" i="14"/>
  <c r="X21" i="14" s="1"/>
  <c r="W22" i="15"/>
  <c r="X22" i="15" s="1"/>
  <c r="W23" i="14"/>
  <c r="X23" i="14" s="1"/>
  <c r="M12" i="15"/>
  <c r="L12" i="14"/>
  <c r="W26" i="15"/>
  <c r="X26" i="15" s="1"/>
  <c r="W24" i="14"/>
  <c r="X24" i="14" s="1"/>
  <c r="W23" i="15"/>
  <c r="X23" i="15" s="1"/>
  <c r="K197" i="12" l="1"/>
  <c r="L181" i="12" s="1"/>
  <c r="L197" i="12" s="1"/>
  <c r="M181" i="12" s="1"/>
  <c r="M197" i="12" s="1"/>
  <c r="N181" i="12" s="1"/>
  <c r="N197" i="12" s="1"/>
  <c r="O181" i="12" s="1"/>
  <c r="O116" i="12"/>
  <c r="O189" i="12"/>
  <c r="V12" i="14"/>
  <c r="M12" i="14"/>
  <c r="O197" i="12" l="1"/>
  <c r="P100" i="12"/>
  <c r="P116" i="12" l="1"/>
  <c r="P189" i="12"/>
  <c r="P181" i="12"/>
  <c r="W191" i="12"/>
  <c r="W190" i="12"/>
  <c r="AA188" i="12"/>
  <c r="J188" i="12" s="1"/>
  <c r="AA187" i="12"/>
  <c r="J187" i="12"/>
  <c r="AA186" i="12"/>
  <c r="J186" i="12"/>
  <c r="Z165" i="12"/>
  <c r="AA165" i="12" s="1"/>
  <c r="Z164" i="12"/>
  <c r="AA164" i="12" s="1"/>
  <c r="Z163" i="12"/>
  <c r="AA163" i="12" s="1"/>
  <c r="Z162" i="12"/>
  <c r="AA162" i="12" s="1"/>
  <c r="Z161" i="12"/>
  <c r="AA161" i="12" s="1"/>
  <c r="Z160" i="12"/>
  <c r="AA160" i="12" s="1"/>
  <c r="AA139" i="12"/>
  <c r="J139" i="12" s="1"/>
  <c r="AA138" i="12"/>
  <c r="J138" i="12" s="1"/>
  <c r="AA137" i="12"/>
  <c r="J137" i="12"/>
  <c r="AA136" i="12"/>
  <c r="J136" i="12" s="1"/>
  <c r="AA135" i="12"/>
  <c r="J135" i="12"/>
  <c r="AA134" i="12"/>
  <c r="J134" i="12"/>
  <c r="J115" i="12"/>
  <c r="K99" i="12" s="1"/>
  <c r="K188" i="12" s="1"/>
  <c r="J114" i="12"/>
  <c r="K98" i="12" s="1"/>
  <c r="J113" i="12"/>
  <c r="K97" i="12" s="1"/>
  <c r="K186" i="12" s="1"/>
  <c r="J111" i="12"/>
  <c r="J18" i="12" s="1"/>
  <c r="W110" i="12"/>
  <c r="W109" i="12"/>
  <c r="J103" i="12"/>
  <c r="J17" i="12" s="1"/>
  <c r="U85" i="12"/>
  <c r="U13" i="12" s="1"/>
  <c r="T85" i="12"/>
  <c r="T13" i="12" s="1"/>
  <c r="S85" i="12"/>
  <c r="S13" i="12" s="1"/>
  <c r="R85" i="12"/>
  <c r="R13" i="12" s="1"/>
  <c r="Q85" i="12"/>
  <c r="Q13" i="12" s="1"/>
  <c r="P85" i="12"/>
  <c r="P13" i="12" s="1"/>
  <c r="O85" i="12"/>
  <c r="N85" i="12"/>
  <c r="N13" i="12" s="1"/>
  <c r="M85" i="12"/>
  <c r="M13" i="12" s="1"/>
  <c r="L85" i="12"/>
  <c r="L13" i="12" s="1"/>
  <c r="K85" i="12"/>
  <c r="K13" i="12" s="1"/>
  <c r="J85" i="12"/>
  <c r="J13" i="12" s="1"/>
  <c r="W84" i="12"/>
  <c r="W83" i="12"/>
  <c r="W82" i="12"/>
  <c r="W81" i="12"/>
  <c r="W80" i="12"/>
  <c r="W79" i="12"/>
  <c r="J66" i="12"/>
  <c r="J65" i="12"/>
  <c r="K49" i="12" s="1"/>
  <c r="J64" i="12"/>
  <c r="K48" i="12" s="1"/>
  <c r="K137" i="12" s="1"/>
  <c r="J63" i="12"/>
  <c r="J62" i="12"/>
  <c r="K46" i="12" s="1"/>
  <c r="J61" i="12"/>
  <c r="U59" i="12"/>
  <c r="U8" i="12" s="1"/>
  <c r="T59" i="12"/>
  <c r="T8" i="12" s="1"/>
  <c r="S59" i="12"/>
  <c r="S8" i="12" s="1"/>
  <c r="R59" i="12"/>
  <c r="R8" i="12" s="1"/>
  <c r="Q59" i="12"/>
  <c r="Q8" i="12" s="1"/>
  <c r="P59" i="12"/>
  <c r="P8" i="12" s="1"/>
  <c r="O59" i="12"/>
  <c r="O8" i="12" s="1"/>
  <c r="N59" i="12"/>
  <c r="N8" i="12" s="1"/>
  <c r="M59" i="12"/>
  <c r="M8" i="12" s="1"/>
  <c r="L59" i="12"/>
  <c r="L8" i="12" s="1"/>
  <c r="K59" i="12"/>
  <c r="K8" i="12" s="1"/>
  <c r="J59" i="12"/>
  <c r="W58" i="12"/>
  <c r="V58" i="12"/>
  <c r="W57" i="12"/>
  <c r="V57" i="12"/>
  <c r="W56" i="12"/>
  <c r="V56" i="12"/>
  <c r="W55" i="12"/>
  <c r="V55" i="12"/>
  <c r="W54" i="12"/>
  <c r="V54" i="12"/>
  <c r="W53" i="12"/>
  <c r="V53" i="12"/>
  <c r="J51" i="12"/>
  <c r="J7" i="12" s="1"/>
  <c r="J19" i="12" l="1"/>
  <c r="J8" i="12"/>
  <c r="J9" i="12"/>
  <c r="J10" i="12" s="1"/>
  <c r="J192" i="12"/>
  <c r="J36" i="12" s="1"/>
  <c r="P197" i="12"/>
  <c r="Q100" i="12"/>
  <c r="V59" i="12"/>
  <c r="W85" i="12"/>
  <c r="K135" i="12"/>
  <c r="K62" i="12"/>
  <c r="L46" i="12" s="1"/>
  <c r="L135" i="12" s="1"/>
  <c r="K64" i="12"/>
  <c r="L48" i="12" s="1"/>
  <c r="L64" i="12" s="1"/>
  <c r="M48" i="12" s="1"/>
  <c r="W59" i="12"/>
  <c r="K17" i="12"/>
  <c r="J20" i="12"/>
  <c r="K47" i="12"/>
  <c r="J140" i="12"/>
  <c r="K50" i="12"/>
  <c r="K187" i="12"/>
  <c r="K192" i="12" s="1"/>
  <c r="K36" i="12" s="1"/>
  <c r="K103" i="12"/>
  <c r="O13" i="12"/>
  <c r="J67" i="12"/>
  <c r="K45" i="12"/>
  <c r="K138" i="12"/>
  <c r="K65" i="12"/>
  <c r="J119" i="12"/>
  <c r="K7" i="12" l="1"/>
  <c r="K9" i="12" s="1"/>
  <c r="Q189" i="12"/>
  <c r="Q116" i="12"/>
  <c r="Q181" i="12"/>
  <c r="L62" i="12"/>
  <c r="M46" i="12" s="1"/>
  <c r="M135" i="12" s="1"/>
  <c r="L137" i="12"/>
  <c r="L49" i="12"/>
  <c r="J26" i="12"/>
  <c r="K134" i="12"/>
  <c r="K51" i="12"/>
  <c r="K61" i="12"/>
  <c r="M137" i="12"/>
  <c r="M64" i="12"/>
  <c r="N48" i="12" s="1"/>
  <c r="K66" i="12"/>
  <c r="K139" i="12"/>
  <c r="K63" i="12"/>
  <c r="K136" i="12"/>
  <c r="L7" i="12"/>
  <c r="Q197" i="12" l="1"/>
  <c r="R100" i="12"/>
  <c r="M62" i="12"/>
  <c r="N46" i="12" s="1"/>
  <c r="N62" i="12" s="1"/>
  <c r="L138" i="12"/>
  <c r="L65" i="12"/>
  <c r="L47" i="12"/>
  <c r="K67" i="12"/>
  <c r="L45" i="12"/>
  <c r="L50" i="12"/>
  <c r="K140" i="12"/>
  <c r="L9" i="12"/>
  <c r="M7" i="12" s="1"/>
  <c r="K10" i="12"/>
  <c r="N64" i="12"/>
  <c r="O48" i="12" s="1"/>
  <c r="N137" i="12"/>
  <c r="R181" i="12" l="1"/>
  <c r="R116" i="12"/>
  <c r="R189" i="12"/>
  <c r="L10" i="12"/>
  <c r="N135" i="12"/>
  <c r="M49" i="12"/>
  <c r="L134" i="12"/>
  <c r="L51" i="12"/>
  <c r="L61" i="12"/>
  <c r="L136" i="12"/>
  <c r="L63" i="12"/>
  <c r="M9" i="12"/>
  <c r="N7" i="12" s="1"/>
  <c r="K26" i="12"/>
  <c r="O46" i="12"/>
  <c r="O64" i="12"/>
  <c r="O137" i="12"/>
  <c r="L139" i="12"/>
  <c r="L66" i="12"/>
  <c r="S100" i="12" l="1"/>
  <c r="R197" i="12"/>
  <c r="S181" i="12" s="1"/>
  <c r="M10" i="12"/>
  <c r="M47" i="12"/>
  <c r="M50" i="12"/>
  <c r="M45" i="12"/>
  <c r="L67" i="12"/>
  <c r="P48" i="12"/>
  <c r="L140" i="12"/>
  <c r="O135" i="12"/>
  <c r="O62" i="12"/>
  <c r="M65" i="12"/>
  <c r="M138" i="12"/>
  <c r="N9" i="12"/>
  <c r="O7" i="12" s="1"/>
  <c r="S116" i="12" l="1"/>
  <c r="T100" i="12" s="1"/>
  <c r="S189" i="12"/>
  <c r="N10" i="12"/>
  <c r="M134" i="12"/>
  <c r="M61" i="12"/>
  <c r="M51" i="12"/>
  <c r="N49" i="12"/>
  <c r="M63" i="12"/>
  <c r="M136" i="12"/>
  <c r="P137" i="12"/>
  <c r="P64" i="12"/>
  <c r="Q48" i="12" s="1"/>
  <c r="O9" i="12"/>
  <c r="P7" i="12" s="1"/>
  <c r="P46" i="12"/>
  <c r="M139" i="12"/>
  <c r="M66" i="12"/>
  <c r="L26" i="12"/>
  <c r="T116" i="12" l="1"/>
  <c r="U100" i="12" s="1"/>
  <c r="T189" i="12"/>
  <c r="S197" i="12"/>
  <c r="T181" i="12" s="1"/>
  <c r="T197" i="12" s="1"/>
  <c r="U181" i="12" s="1"/>
  <c r="O10" i="12"/>
  <c r="M67" i="12"/>
  <c r="N45" i="12"/>
  <c r="Q64" i="12"/>
  <c r="R48" i="12" s="1"/>
  <c r="Q137" i="12"/>
  <c r="P135" i="12"/>
  <c r="P62" i="12"/>
  <c r="Q46" i="12" s="1"/>
  <c r="N138" i="12"/>
  <c r="N65" i="12"/>
  <c r="M140" i="12"/>
  <c r="N50" i="12"/>
  <c r="P9" i="12"/>
  <c r="Q7" i="12" s="1"/>
  <c r="N47" i="12"/>
  <c r="V181" i="12" l="1"/>
  <c r="U116" i="12"/>
  <c r="V116" i="12" s="1"/>
  <c r="U189" i="12"/>
  <c r="V100" i="12"/>
  <c r="P10" i="12"/>
  <c r="M26" i="12"/>
  <c r="Q135" i="12"/>
  <c r="Q62" i="12"/>
  <c r="R46" i="12" s="1"/>
  <c r="N63" i="12"/>
  <c r="N136" i="12"/>
  <c r="N134" i="12"/>
  <c r="N51" i="12"/>
  <c r="N61" i="12"/>
  <c r="N66" i="12"/>
  <c r="N139" i="12"/>
  <c r="R137" i="12"/>
  <c r="R64" i="12"/>
  <c r="S48" i="12" s="1"/>
  <c r="Q9" i="12"/>
  <c r="R7" i="12" s="1"/>
  <c r="O49" i="12"/>
  <c r="V189" i="12" l="1"/>
  <c r="W189" i="12"/>
  <c r="U197" i="12"/>
  <c r="V197" i="12" s="1"/>
  <c r="Q10" i="12"/>
  <c r="R9" i="12"/>
  <c r="S7" i="12" s="1"/>
  <c r="S137" i="12"/>
  <c r="S64" i="12"/>
  <c r="T48" i="12" s="1"/>
  <c r="O47" i="12"/>
  <c r="O138" i="12"/>
  <c r="O65" i="12"/>
  <c r="O45" i="12"/>
  <c r="N67" i="12"/>
  <c r="R62" i="12"/>
  <c r="S46" i="12" s="1"/>
  <c r="R135" i="12"/>
  <c r="O50" i="12"/>
  <c r="N140" i="12"/>
  <c r="O139" i="12" l="1"/>
  <c r="O66" i="12"/>
  <c r="P50" i="12" s="1"/>
  <c r="P49" i="12"/>
  <c r="S135" i="12"/>
  <c r="S62" i="12"/>
  <c r="T46" i="12" s="1"/>
  <c r="T137" i="12"/>
  <c r="T64" i="12"/>
  <c r="U48" i="12" s="1"/>
  <c r="O136" i="12"/>
  <c r="O63" i="12"/>
  <c r="P47" i="12" s="1"/>
  <c r="N26" i="12"/>
  <c r="S9" i="12"/>
  <c r="T7" i="12" s="1"/>
  <c r="O134" i="12"/>
  <c r="O61" i="12"/>
  <c r="O51" i="12"/>
  <c r="R10" i="12"/>
  <c r="S10" i="12" l="1"/>
  <c r="O140" i="12"/>
  <c r="O26" i="12" s="1"/>
  <c r="T135" i="12"/>
  <c r="T62" i="12"/>
  <c r="U46" i="12" s="1"/>
  <c r="P138" i="12"/>
  <c r="P65" i="12"/>
  <c r="Q49" i="12" s="1"/>
  <c r="P136" i="12"/>
  <c r="P63" i="12"/>
  <c r="Q47" i="12" s="1"/>
  <c r="P66" i="12"/>
  <c r="Q50" i="12" s="1"/>
  <c r="P139" i="12"/>
  <c r="U137" i="12"/>
  <c r="U64" i="12"/>
  <c r="V64" i="12" s="1"/>
  <c r="C10" i="12"/>
  <c r="V48" i="12"/>
  <c r="O67" i="12"/>
  <c r="P45" i="12"/>
  <c r="T9" i="12"/>
  <c r="U7" i="12" s="1"/>
  <c r="Q139" i="12" l="1"/>
  <c r="Q66" i="12"/>
  <c r="R50" i="12" s="1"/>
  <c r="U135" i="12"/>
  <c r="U62" i="12"/>
  <c r="V62" i="12" s="1"/>
  <c r="C8" i="12"/>
  <c r="V46" i="12"/>
  <c r="W137" i="12"/>
  <c r="V137" i="12"/>
  <c r="P134" i="12"/>
  <c r="P140" i="12" s="1"/>
  <c r="P26" i="12" s="1"/>
  <c r="P51" i="12"/>
  <c r="P61" i="12"/>
  <c r="Q138" i="12"/>
  <c r="Q65" i="12"/>
  <c r="R49" i="12" s="1"/>
  <c r="U9" i="12"/>
  <c r="U10" i="12" s="1"/>
  <c r="Q136" i="12"/>
  <c r="Q63" i="12"/>
  <c r="R47" i="12" s="1"/>
  <c r="T10" i="12"/>
  <c r="V10" i="12" l="1"/>
  <c r="C40" i="12" s="1"/>
  <c r="P67" i="12"/>
  <c r="Q45" i="12"/>
  <c r="R139" i="12"/>
  <c r="R66" i="12"/>
  <c r="S50" i="12" s="1"/>
  <c r="R136" i="12"/>
  <c r="R63" i="12"/>
  <c r="S47" i="12" s="1"/>
  <c r="R138" i="12"/>
  <c r="R65" i="12"/>
  <c r="S49" i="12" s="1"/>
  <c r="W135" i="12"/>
  <c r="V135" i="12"/>
  <c r="S136" i="12" l="1"/>
  <c r="S63" i="12"/>
  <c r="T47" i="12" s="1"/>
  <c r="S138" i="12"/>
  <c r="S65" i="12"/>
  <c r="T49" i="12" s="1"/>
  <c r="S139" i="12"/>
  <c r="S66" i="12"/>
  <c r="T50" i="12" s="1"/>
  <c r="Q51" i="12"/>
  <c r="Q61" i="12"/>
  <c r="Q134" i="12"/>
  <c r="Q140" i="12" s="1"/>
  <c r="Q26" i="12" s="1"/>
  <c r="T139" i="12" l="1"/>
  <c r="T66" i="12"/>
  <c r="U50" i="12" s="1"/>
  <c r="T138" i="12"/>
  <c r="T65" i="12"/>
  <c r="U49" i="12" s="1"/>
  <c r="Q67" i="12"/>
  <c r="R45" i="12"/>
  <c r="T136" i="12"/>
  <c r="T63" i="12"/>
  <c r="U47" i="12" s="1"/>
  <c r="R134" i="12" l="1"/>
  <c r="R140" i="12" s="1"/>
  <c r="R26" i="12" s="1"/>
  <c r="R51" i="12"/>
  <c r="R61" i="12"/>
  <c r="U136" i="12"/>
  <c r="U63" i="12"/>
  <c r="V63" i="12" s="1"/>
  <c r="C9" i="12"/>
  <c r="V47" i="12"/>
  <c r="U65" i="12"/>
  <c r="V65" i="12" s="1"/>
  <c r="U138" i="12"/>
  <c r="C11" i="12"/>
  <c r="V49" i="12"/>
  <c r="U139" i="12"/>
  <c r="U66" i="12"/>
  <c r="V66" i="12" s="1"/>
  <c r="C12" i="12"/>
  <c r="V50" i="12"/>
  <c r="W138" i="12" l="1"/>
  <c r="V138" i="12"/>
  <c r="W139" i="12"/>
  <c r="V139" i="12"/>
  <c r="V136" i="12"/>
  <c r="W136" i="12"/>
  <c r="R67" i="12"/>
  <c r="S45" i="12"/>
  <c r="S134" i="12" l="1"/>
  <c r="S140" i="12" s="1"/>
  <c r="S26" i="12" s="1"/>
  <c r="S51" i="12"/>
  <c r="S61" i="12"/>
  <c r="S67" i="12" l="1"/>
  <c r="T45" i="12"/>
  <c r="T134" i="12" l="1"/>
  <c r="T140" i="12" s="1"/>
  <c r="T26" i="12" s="1"/>
  <c r="T51" i="12"/>
  <c r="T61" i="12"/>
  <c r="U45" i="12" l="1"/>
  <c r="T67" i="12"/>
  <c r="U134" i="12" l="1"/>
  <c r="U61" i="12"/>
  <c r="C7" i="12"/>
  <c r="U51" i="12"/>
  <c r="V45" i="12"/>
  <c r="V51" i="12" s="1"/>
  <c r="U67" i="12" l="1"/>
  <c r="V61" i="12"/>
  <c r="V67" i="12" s="1"/>
  <c r="U140" i="12"/>
  <c r="W134" i="12"/>
  <c r="V134" i="12"/>
  <c r="V140" i="12" s="1"/>
  <c r="C13" i="12"/>
  <c r="U26" i="12" l="1"/>
  <c r="W140" i="12"/>
  <c r="W26" i="12" l="1"/>
  <c r="U5" i="10" l="1"/>
  <c r="X45" i="11" l="1"/>
  <c r="X44" i="11"/>
  <c r="W43" i="11"/>
  <c r="X42" i="11"/>
  <c r="W41" i="11"/>
  <c r="X40" i="11"/>
  <c r="X39" i="11"/>
  <c r="X38" i="11"/>
  <c r="W37" i="11"/>
  <c r="X36" i="11"/>
  <c r="W35" i="11"/>
  <c r="X35" i="11" s="1"/>
  <c r="X34" i="1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7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X43" i="11"/>
  <c r="U43" i="11"/>
  <c r="U40" i="11"/>
  <c r="R29" i="11"/>
  <c r="T29" i="11" s="1"/>
  <c r="W18" i="11"/>
  <c r="T5" i="11"/>
  <c r="T4" i="11"/>
  <c r="G40" i="11" l="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7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8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2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5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6" i="8" s="1"/>
  <c r="V44" i="11"/>
  <c r="Y44" i="11" s="1"/>
  <c r="J44" i="11" s="1"/>
  <c r="L44" i="11" s="1"/>
  <c r="I44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4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39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3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5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0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3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1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D48" i="15" s="1"/>
  <c r="G48" i="15" s="1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I29" i="15" s="1"/>
  <c r="L29" i="15" s="1"/>
  <c r="X29" i="10"/>
  <c r="W29" i="10"/>
  <c r="U29" i="10"/>
  <c r="R29" i="10"/>
  <c r="T29" i="10" s="1"/>
  <c r="G29" i="10"/>
  <c r="D29" i="15" s="1"/>
  <c r="Y28" i="10"/>
  <c r="J28" i="10" s="1"/>
  <c r="L28" i="10" s="1"/>
  <c r="I28" i="15" s="1"/>
  <c r="L28" i="15" s="1"/>
  <c r="X28" i="10"/>
  <c r="W28" i="10"/>
  <c r="U28" i="10"/>
  <c r="R28" i="10"/>
  <c r="T28" i="10" s="1"/>
  <c r="G28" i="10"/>
  <c r="D28" i="15" s="1"/>
  <c r="Y27" i="10"/>
  <c r="J27" i="10" s="1"/>
  <c r="L27" i="10" s="1"/>
  <c r="I27" i="15" s="1"/>
  <c r="L27" i="15" s="1"/>
  <c r="X27" i="10"/>
  <c r="W27" i="10"/>
  <c r="U27" i="10"/>
  <c r="R27" i="10"/>
  <c r="T27" i="10" s="1"/>
  <c r="G27" i="10"/>
  <c r="D27" i="15" s="1"/>
  <c r="Y20" i="10"/>
  <c r="J20" i="10" s="1"/>
  <c r="L20" i="10" s="1"/>
  <c r="I20" i="15" s="1"/>
  <c r="L20" i="15" s="1"/>
  <c r="X20" i="10"/>
  <c r="W20" i="10"/>
  <c r="U20" i="10"/>
  <c r="R20" i="10"/>
  <c r="T20" i="10" s="1"/>
  <c r="G20" i="10"/>
  <c r="D20" i="15" s="1"/>
  <c r="Y19" i="10"/>
  <c r="J19" i="10" s="1"/>
  <c r="L19" i="10" s="1"/>
  <c r="I19" i="15" s="1"/>
  <c r="L19" i="15" s="1"/>
  <c r="X19" i="10"/>
  <c r="W19" i="10"/>
  <c r="U19" i="10"/>
  <c r="R19" i="10"/>
  <c r="T19" i="10" s="1"/>
  <c r="G19" i="10"/>
  <c r="D19" i="15" s="1"/>
  <c r="Y18" i="10"/>
  <c r="J18" i="10" s="1"/>
  <c r="L18" i="10" s="1"/>
  <c r="I18" i="15" s="1"/>
  <c r="L18" i="15" s="1"/>
  <c r="X18" i="10"/>
  <c r="W18" i="10"/>
  <c r="U18" i="10"/>
  <c r="R18" i="10"/>
  <c r="T18" i="10" s="1"/>
  <c r="G18" i="10"/>
  <c r="D18" i="15" s="1"/>
  <c r="Y17" i="10"/>
  <c r="J17" i="10" s="1"/>
  <c r="L17" i="10" s="1"/>
  <c r="I17" i="15" s="1"/>
  <c r="L17" i="15" s="1"/>
  <c r="X17" i="10"/>
  <c r="W17" i="10"/>
  <c r="U17" i="10"/>
  <c r="R17" i="10"/>
  <c r="T17" i="10" s="1"/>
  <c r="G17" i="10"/>
  <c r="D17" i="15" s="1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D48" i="14" s="1"/>
  <c r="G48" i="14" s="1"/>
  <c r="L47" i="9"/>
  <c r="G47" i="9"/>
  <c r="D47" i="14" s="1"/>
  <c r="G47" i="14" s="1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D29" i="14" s="1"/>
  <c r="Y28" i="9"/>
  <c r="X28" i="9"/>
  <c r="W28" i="9"/>
  <c r="U28" i="9"/>
  <c r="R28" i="9"/>
  <c r="T28" i="9" s="1"/>
  <c r="G28" i="9"/>
  <c r="D28" i="14" s="1"/>
  <c r="Y27" i="9"/>
  <c r="X27" i="9"/>
  <c r="W27" i="9"/>
  <c r="U27" i="9"/>
  <c r="R27" i="9"/>
  <c r="T27" i="9" s="1"/>
  <c r="G27" i="9"/>
  <c r="D27" i="14" s="1"/>
  <c r="R26" i="9"/>
  <c r="T26" i="9" s="1"/>
  <c r="Y25" i="9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D20" i="14" s="1"/>
  <c r="Y19" i="9"/>
  <c r="X19" i="9"/>
  <c r="W19" i="9"/>
  <c r="U19" i="9"/>
  <c r="R19" i="9"/>
  <c r="T19" i="9" s="1"/>
  <c r="G19" i="9"/>
  <c r="D19" i="14" s="1"/>
  <c r="Y18" i="9"/>
  <c r="X18" i="9"/>
  <c r="W18" i="9"/>
  <c r="U18" i="9"/>
  <c r="R18" i="9"/>
  <c r="T18" i="9" s="1"/>
  <c r="G18" i="9"/>
  <c r="D18" i="14" s="1"/>
  <c r="Y17" i="9"/>
  <c r="X17" i="9"/>
  <c r="W17" i="9"/>
  <c r="U17" i="9"/>
  <c r="R17" i="9"/>
  <c r="T17" i="9" s="1"/>
  <c r="G17" i="9"/>
  <c r="D17" i="14" s="1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8" i="8"/>
  <c r="L47" i="8"/>
  <c r="S46" i="8"/>
  <c r="K46" i="8"/>
  <c r="K49" i="8" s="1"/>
  <c r="R45" i="8"/>
  <c r="T45" i="8" s="1"/>
  <c r="X44" i="8"/>
  <c r="U44" i="8"/>
  <c r="R44" i="8"/>
  <c r="T44" i="8" s="1"/>
  <c r="U43" i="8"/>
  <c r="R43" i="8"/>
  <c r="T43" i="8" s="1"/>
  <c r="X42" i="8"/>
  <c r="U42" i="8"/>
  <c r="R42" i="8"/>
  <c r="T42" i="8" s="1"/>
  <c r="W41" i="8"/>
  <c r="U41" i="8"/>
  <c r="U40" i="8"/>
  <c r="U39" i="8"/>
  <c r="R39" i="8"/>
  <c r="T39" i="8" s="1"/>
  <c r="U38" i="8"/>
  <c r="R37" i="8"/>
  <c r="T37" i="8" s="1"/>
  <c r="X36" i="8"/>
  <c r="U36" i="8"/>
  <c r="R36" i="8"/>
  <c r="T36" i="8" s="1"/>
  <c r="X34" i="8"/>
  <c r="U34" i="8"/>
  <c r="R34" i="8"/>
  <c r="T34" i="8" s="1"/>
  <c r="W33" i="8"/>
  <c r="X33" i="8" s="1"/>
  <c r="U33" i="8"/>
  <c r="R33" i="8"/>
  <c r="T33" i="8" s="1"/>
  <c r="U32" i="8"/>
  <c r="R32" i="8"/>
  <c r="T32" i="8" s="1"/>
  <c r="U31" i="8"/>
  <c r="R31" i="8"/>
  <c r="T31" i="8" s="1"/>
  <c r="U29" i="8"/>
  <c r="W28" i="8"/>
  <c r="U28" i="8"/>
  <c r="R28" i="8"/>
  <c r="T28" i="8" s="1"/>
  <c r="W27" i="8"/>
  <c r="U27" i="8"/>
  <c r="H25" i="10"/>
  <c r="R25" i="10"/>
  <c r="T25" i="10" s="1"/>
  <c r="H24" i="10"/>
  <c r="R24" i="8"/>
  <c r="T24" i="8" s="1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R17" i="15" l="1"/>
  <c r="G17" i="15"/>
  <c r="G17" i="14"/>
  <c r="R17" i="14"/>
  <c r="R28" i="14"/>
  <c r="T28" i="14" s="1"/>
  <c r="V28" i="14" s="1"/>
  <c r="G28" i="14"/>
  <c r="R27" i="15"/>
  <c r="T27" i="15" s="1"/>
  <c r="V27" i="15" s="1"/>
  <c r="G27" i="15"/>
  <c r="M27" i="15" s="1"/>
  <c r="R27" i="14"/>
  <c r="T27" i="14" s="1"/>
  <c r="V27" i="14" s="1"/>
  <c r="G27" i="14"/>
  <c r="R20" i="15"/>
  <c r="T20" i="15" s="1"/>
  <c r="V20" i="15" s="1"/>
  <c r="G20" i="15"/>
  <c r="M20" i="15" s="1"/>
  <c r="R20" i="14"/>
  <c r="T20" i="14" s="1"/>
  <c r="V20" i="14" s="1"/>
  <c r="V20" i="13" s="1"/>
  <c r="G20" i="14"/>
  <c r="R18" i="14"/>
  <c r="T18" i="14" s="1"/>
  <c r="V18" i="14" s="1"/>
  <c r="G18" i="14"/>
  <c r="G29" i="15"/>
  <c r="M29" i="15" s="1"/>
  <c r="R29" i="15"/>
  <c r="T29" i="15" s="1"/>
  <c r="V29" i="15" s="1"/>
  <c r="G19" i="14"/>
  <c r="R19" i="14"/>
  <c r="T19" i="14" s="1"/>
  <c r="V19" i="14" s="1"/>
  <c r="R19" i="15"/>
  <c r="T19" i="15" s="1"/>
  <c r="V19" i="15" s="1"/>
  <c r="G19" i="15"/>
  <c r="M19" i="15" s="1"/>
  <c r="R29" i="14"/>
  <c r="T29" i="14" s="1"/>
  <c r="V29" i="14" s="1"/>
  <c r="V29" i="13" s="1"/>
  <c r="G29" i="14"/>
  <c r="G18" i="15"/>
  <c r="M18" i="15" s="1"/>
  <c r="R18" i="15"/>
  <c r="T18" i="15" s="1"/>
  <c r="V18" i="15" s="1"/>
  <c r="R28" i="15"/>
  <c r="T28" i="15" s="1"/>
  <c r="V28" i="15" s="1"/>
  <c r="G28" i="15"/>
  <c r="M28" i="15" s="1"/>
  <c r="V36" i="8"/>
  <c r="V42" i="8"/>
  <c r="V32" i="8"/>
  <c r="V34" i="8"/>
  <c r="V39" i="8"/>
  <c r="V43" i="8"/>
  <c r="V44" i="8"/>
  <c r="V31" i="8"/>
  <c r="V33" i="8"/>
  <c r="V19" i="10"/>
  <c r="V29" i="10"/>
  <c r="V34" i="10"/>
  <c r="V18" i="10"/>
  <c r="V28" i="10"/>
  <c r="V20" i="10"/>
  <c r="V13" i="9"/>
  <c r="V12" i="10"/>
  <c r="V17" i="10"/>
  <c r="V27" i="10"/>
  <c r="V32" i="10"/>
  <c r="V36" i="10"/>
  <c r="V40" i="10"/>
  <c r="V44" i="10"/>
  <c r="M41" i="11"/>
  <c r="V15" i="10"/>
  <c r="V35" i="10"/>
  <c r="V39" i="10"/>
  <c r="V43" i="10"/>
  <c r="W12" i="8"/>
  <c r="R35" i="8"/>
  <c r="T35" i="8" s="1"/>
  <c r="V38" i="10"/>
  <c r="V42" i="10"/>
  <c r="V14" i="8"/>
  <c r="Y14" i="8" s="1"/>
  <c r="J14" i="8" s="1"/>
  <c r="L14" i="8" s="1"/>
  <c r="I14" i="13" s="1"/>
  <c r="V33" i="9"/>
  <c r="V37" i="9"/>
  <c r="V41" i="9"/>
  <c r="V45" i="9"/>
  <c r="G17" i="8"/>
  <c r="D17" i="13" s="1"/>
  <c r="G45" i="8"/>
  <c r="D45" i="13" s="1"/>
  <c r="V31" i="9"/>
  <c r="V35" i="9"/>
  <c r="V39" i="9"/>
  <c r="V43" i="9"/>
  <c r="T46" i="11"/>
  <c r="V12" i="11"/>
  <c r="V13" i="8"/>
  <c r="Y13" i="8" s="1"/>
  <c r="J13" i="8" s="1"/>
  <c r="L13" i="8" s="1"/>
  <c r="I13" i="13" s="1"/>
  <c r="W34" i="8"/>
  <c r="G15" i="8"/>
  <c r="D15" i="13" s="1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Y19" i="8"/>
  <c r="J19" i="8" s="1"/>
  <c r="L19" i="8" s="1"/>
  <c r="I19" i="13" s="1"/>
  <c r="L19" i="13" s="1"/>
  <c r="M31" i="10"/>
  <c r="J13" i="9"/>
  <c r="L13" i="9" s="1"/>
  <c r="M13" i="9" s="1"/>
  <c r="J29" i="9"/>
  <c r="L29" i="9" s="1"/>
  <c r="Y29" i="8"/>
  <c r="J29" i="8" s="1"/>
  <c r="L29" i="8" s="1"/>
  <c r="I29" i="13" s="1"/>
  <c r="L29" i="13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Y18" i="8"/>
  <c r="J18" i="8" s="1"/>
  <c r="L18" i="8" s="1"/>
  <c r="I18" i="13" s="1"/>
  <c r="L18" i="13" s="1"/>
  <c r="V20" i="9"/>
  <c r="J20" i="9"/>
  <c r="L20" i="9" s="1"/>
  <c r="Y20" i="8"/>
  <c r="J20" i="8" s="1"/>
  <c r="L20" i="8" s="1"/>
  <c r="I20" i="13" s="1"/>
  <c r="L20" i="13" s="1"/>
  <c r="J12" i="9"/>
  <c r="L12" i="9" s="1"/>
  <c r="M12" i="9" s="1"/>
  <c r="J28" i="9"/>
  <c r="L28" i="9" s="1"/>
  <c r="Y28" i="8"/>
  <c r="J28" i="8" s="1"/>
  <c r="L28" i="8" s="1"/>
  <c r="I28" i="13" s="1"/>
  <c r="L28" i="13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Y17" i="8"/>
  <c r="J17" i="8" s="1"/>
  <c r="L17" i="8" s="1"/>
  <c r="I17" i="13" s="1"/>
  <c r="L17" i="13" s="1"/>
  <c r="V19" i="9"/>
  <c r="M33" i="10"/>
  <c r="J15" i="9"/>
  <c r="L15" i="9" s="1"/>
  <c r="M15" i="9" s="1"/>
  <c r="J27" i="9"/>
  <c r="L27" i="9" s="1"/>
  <c r="Y27" i="8"/>
  <c r="J27" i="8" s="1"/>
  <c r="L27" i="8" s="1"/>
  <c r="I27" i="13" s="1"/>
  <c r="L27" i="13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I25" i="14" s="1"/>
  <c r="L25" i="14" s="1"/>
  <c r="M36" i="10"/>
  <c r="M35" i="10"/>
  <c r="M45" i="10"/>
  <c r="M19" i="10"/>
  <c r="W36" i="8"/>
  <c r="X43" i="8"/>
  <c r="U45" i="8"/>
  <c r="V45" i="8" s="1"/>
  <c r="X13" i="8"/>
  <c r="G44" i="8"/>
  <c r="D44" i="13" s="1"/>
  <c r="H22" i="9"/>
  <c r="W22" i="9" s="1"/>
  <c r="X22" i="9" s="1"/>
  <c r="H24" i="9"/>
  <c r="W24" i="9" s="1"/>
  <c r="G27" i="8"/>
  <c r="D27" i="13" s="1"/>
  <c r="G29" i="8"/>
  <c r="D29" i="13" s="1"/>
  <c r="X20" i="8"/>
  <c r="G28" i="8"/>
  <c r="D28" i="13" s="1"/>
  <c r="G31" i="8"/>
  <c r="D31" i="13" s="1"/>
  <c r="G41" i="8"/>
  <c r="D41" i="13" s="1"/>
  <c r="W32" i="8"/>
  <c r="X32" i="8" s="1"/>
  <c r="W31" i="8"/>
  <c r="H23" i="9"/>
  <c r="W23" i="9" s="1"/>
  <c r="X23" i="9" s="1"/>
  <c r="G18" i="8"/>
  <c r="D18" i="13" s="1"/>
  <c r="R29" i="8"/>
  <c r="T29" i="8" s="1"/>
  <c r="X31" i="8"/>
  <c r="W38" i="8"/>
  <c r="X27" i="8"/>
  <c r="X41" i="8"/>
  <c r="X15" i="8"/>
  <c r="G20" i="8"/>
  <c r="D20" i="13" s="1"/>
  <c r="X28" i="8"/>
  <c r="W37" i="8"/>
  <c r="G43" i="8"/>
  <c r="D43" i="13" s="1"/>
  <c r="M43" i="10"/>
  <c r="M38" i="10"/>
  <c r="M29" i="10"/>
  <c r="M18" i="10"/>
  <c r="X18" i="8"/>
  <c r="U15" i="8"/>
  <c r="V15" i="8" s="1"/>
  <c r="Y15" i="8" s="1"/>
  <c r="J15" i="8" s="1"/>
  <c r="L15" i="8" s="1"/>
  <c r="I15" i="13" s="1"/>
  <c r="G40" i="8"/>
  <c r="D40" i="13" s="1"/>
  <c r="R40" i="8"/>
  <c r="T40" i="8" s="1"/>
  <c r="D46" i="8"/>
  <c r="G12" i="8"/>
  <c r="D12" i="13" s="1"/>
  <c r="H26" i="10"/>
  <c r="F46" i="8"/>
  <c r="G13" i="8"/>
  <c r="D13" i="13" s="1"/>
  <c r="G14" i="8"/>
  <c r="D14" i="13" s="1"/>
  <c r="W19" i="8"/>
  <c r="H21" i="9"/>
  <c r="H21" i="10"/>
  <c r="X21" i="8"/>
  <c r="R25" i="8"/>
  <c r="T25" i="8" s="1"/>
  <c r="W26" i="8"/>
  <c r="X26" i="8" s="1"/>
  <c r="X29" i="8"/>
  <c r="W29" i="8"/>
  <c r="X19" i="8"/>
  <c r="G19" i="8"/>
  <c r="D19" i="13" s="1"/>
  <c r="G38" i="8"/>
  <c r="D38" i="13" s="1"/>
  <c r="X40" i="8"/>
  <c r="W40" i="8"/>
  <c r="H26" i="9"/>
  <c r="W18" i="8"/>
  <c r="G36" i="8"/>
  <c r="D36" i="13" s="1"/>
  <c r="U37" i="8"/>
  <c r="V37" i="8" s="1"/>
  <c r="G37" i="8"/>
  <c r="D37" i="13" s="1"/>
  <c r="R12" i="8"/>
  <c r="R22" i="8"/>
  <c r="T22" i="8" s="1"/>
  <c r="W17" i="8"/>
  <c r="W25" i="10"/>
  <c r="X25" i="10" s="1"/>
  <c r="R41" i="8"/>
  <c r="T41" i="8" s="1"/>
  <c r="V41" i="8" s="1"/>
  <c r="M20" i="10"/>
  <c r="X17" i="8"/>
  <c r="W24" i="10"/>
  <c r="X24" i="10" s="1"/>
  <c r="W24" i="8"/>
  <c r="X24" i="8" s="1"/>
  <c r="G33" i="8"/>
  <c r="D33" i="13" s="1"/>
  <c r="X37" i="8"/>
  <c r="R38" i="8"/>
  <c r="T38" i="8" s="1"/>
  <c r="W39" i="8"/>
  <c r="G47" i="10"/>
  <c r="D47" i="15" s="1"/>
  <c r="G47" i="15" s="1"/>
  <c r="M14" i="10"/>
  <c r="R21" i="10"/>
  <c r="T21" i="10" s="1"/>
  <c r="R21" i="8"/>
  <c r="T21" i="8" s="1"/>
  <c r="W14" i="8"/>
  <c r="R19" i="8"/>
  <c r="T19" i="8" s="1"/>
  <c r="F46" i="10"/>
  <c r="F49" i="10" s="1"/>
  <c r="W23" i="10"/>
  <c r="X23" i="10" s="1"/>
  <c r="W23" i="8"/>
  <c r="X23" i="8" s="1"/>
  <c r="R27" i="8"/>
  <c r="T27" i="8" s="1"/>
  <c r="G32" i="8"/>
  <c r="D32" i="13" s="1"/>
  <c r="G39" i="8"/>
  <c r="D39" i="13" s="1"/>
  <c r="X39" i="8"/>
  <c r="W45" i="8"/>
  <c r="W25" i="8"/>
  <c r="X25" i="8" s="1"/>
  <c r="T12" i="9"/>
  <c r="R46" i="9"/>
  <c r="W13" i="8"/>
  <c r="W22" i="10"/>
  <c r="X22" i="10" s="1"/>
  <c r="W22" i="8"/>
  <c r="X22" i="8" s="1"/>
  <c r="R26" i="10"/>
  <c r="T26" i="10" s="1"/>
  <c r="R26" i="8"/>
  <c r="T26" i="8" s="1"/>
  <c r="G34" i="8"/>
  <c r="D34" i="13" s="1"/>
  <c r="X45" i="8"/>
  <c r="M40" i="10"/>
  <c r="M44" i="10"/>
  <c r="M37" i="10"/>
  <c r="X38" i="8"/>
  <c r="G42" i="8"/>
  <c r="D42" i="13" s="1"/>
  <c r="M32" i="10"/>
  <c r="R23" i="10"/>
  <c r="T23" i="10" s="1"/>
  <c r="R23" i="8"/>
  <c r="T23" i="8" s="1"/>
  <c r="W42" i="8"/>
  <c r="W44" i="8"/>
  <c r="M28" i="10"/>
  <c r="W35" i="8"/>
  <c r="X35" i="8" s="1"/>
  <c r="W43" i="8"/>
  <c r="J12" i="10"/>
  <c r="V19" i="13" l="1"/>
  <c r="M27" i="9"/>
  <c r="I27" i="14"/>
  <c r="L27" i="14" s="1"/>
  <c r="M27" i="14" s="1"/>
  <c r="M18" i="9"/>
  <c r="I18" i="14"/>
  <c r="L18" i="14" s="1"/>
  <c r="M18" i="14" s="1"/>
  <c r="M19" i="9"/>
  <c r="I19" i="14"/>
  <c r="L19" i="14" s="1"/>
  <c r="M19" i="14" s="1"/>
  <c r="V28" i="13"/>
  <c r="M28" i="9"/>
  <c r="I28" i="14"/>
  <c r="L28" i="14" s="1"/>
  <c r="M28" i="14" s="1"/>
  <c r="M17" i="9"/>
  <c r="I17" i="14"/>
  <c r="M20" i="9"/>
  <c r="I20" i="14"/>
  <c r="L20" i="14" s="1"/>
  <c r="M20" i="14" s="1"/>
  <c r="M29" i="9"/>
  <c r="I29" i="14"/>
  <c r="L29" i="14" s="1"/>
  <c r="M29" i="14" s="1"/>
  <c r="V27" i="13"/>
  <c r="T17" i="15"/>
  <c r="R42" i="13"/>
  <c r="T42" i="13" s="1"/>
  <c r="V42" i="13" s="1"/>
  <c r="Y42" i="13" s="1"/>
  <c r="J42" i="13" s="1"/>
  <c r="L42" i="13" s="1"/>
  <c r="G42" i="13"/>
  <c r="G33" i="13"/>
  <c r="R33" i="13"/>
  <c r="T33" i="13" s="1"/>
  <c r="Y33" i="13" s="1"/>
  <c r="J33" i="13" s="1"/>
  <c r="G12" i="13"/>
  <c r="R12" i="13"/>
  <c r="G41" i="13"/>
  <c r="R41" i="13"/>
  <c r="T41" i="13" s="1"/>
  <c r="V41" i="13" s="1"/>
  <c r="Y41" i="13" s="1"/>
  <c r="J41" i="13" s="1"/>
  <c r="L41" i="13" s="1"/>
  <c r="R44" i="13"/>
  <c r="T44" i="13" s="1"/>
  <c r="V44" i="13" s="1"/>
  <c r="Y44" i="13" s="1"/>
  <c r="J44" i="13" s="1"/>
  <c r="L44" i="13" s="1"/>
  <c r="G44" i="13"/>
  <c r="G32" i="13"/>
  <c r="R32" i="13"/>
  <c r="T32" i="13" s="1"/>
  <c r="Y32" i="13" s="1"/>
  <c r="J32" i="13" s="1"/>
  <c r="R37" i="13"/>
  <c r="T37" i="13" s="1"/>
  <c r="V37" i="13" s="1"/>
  <c r="Y37" i="13" s="1"/>
  <c r="J37" i="13" s="1"/>
  <c r="G37" i="13"/>
  <c r="G19" i="13"/>
  <c r="M19" i="13" s="1"/>
  <c r="R19" i="13"/>
  <c r="T19" i="13" s="1"/>
  <c r="G43" i="13"/>
  <c r="R43" i="13"/>
  <c r="T43" i="13" s="1"/>
  <c r="V43" i="13" s="1"/>
  <c r="Y43" i="13" s="1"/>
  <c r="J43" i="13" s="1"/>
  <c r="L43" i="13" s="1"/>
  <c r="G28" i="13"/>
  <c r="M28" i="13" s="1"/>
  <c r="R28" i="13"/>
  <c r="T28" i="13" s="1"/>
  <c r="V18" i="13"/>
  <c r="T17" i="14"/>
  <c r="G38" i="13"/>
  <c r="R38" i="13"/>
  <c r="T38" i="13" s="1"/>
  <c r="V38" i="13" s="1"/>
  <c r="Y38" i="13" s="1"/>
  <c r="J38" i="13" s="1"/>
  <c r="L38" i="13" s="1"/>
  <c r="G31" i="13"/>
  <c r="R31" i="13"/>
  <c r="T31" i="13" s="1"/>
  <c r="V31" i="13" s="1"/>
  <c r="Y31" i="13" s="1"/>
  <c r="J31" i="13" s="1"/>
  <c r="G40" i="13"/>
  <c r="R40" i="13"/>
  <c r="T40" i="13" s="1"/>
  <c r="V40" i="13" s="1"/>
  <c r="Y40" i="13" s="1"/>
  <c r="J40" i="13" s="1"/>
  <c r="L40" i="13" s="1"/>
  <c r="G36" i="13"/>
  <c r="R36" i="13"/>
  <c r="T36" i="13" s="1"/>
  <c r="V36" i="13" s="1"/>
  <c r="Y36" i="13" s="1"/>
  <c r="J36" i="13" s="1"/>
  <c r="G14" i="13"/>
  <c r="R14" i="13"/>
  <c r="T14" i="13" s="1"/>
  <c r="Y14" i="13" s="1"/>
  <c r="J14" i="13" s="1"/>
  <c r="L14" i="13" s="1"/>
  <c r="G18" i="13"/>
  <c r="M18" i="13" s="1"/>
  <c r="R18" i="13"/>
  <c r="T18" i="13" s="1"/>
  <c r="G29" i="13"/>
  <c r="M29" i="13" s="1"/>
  <c r="R29" i="13"/>
  <c r="T29" i="13" s="1"/>
  <c r="G15" i="13"/>
  <c r="R15" i="13"/>
  <c r="T15" i="13" s="1"/>
  <c r="V15" i="13" s="1"/>
  <c r="Y15" i="13" s="1"/>
  <c r="J15" i="13" s="1"/>
  <c r="L15" i="13" s="1"/>
  <c r="G34" i="13"/>
  <c r="R34" i="13"/>
  <c r="T34" i="13" s="1"/>
  <c r="V34" i="13" s="1"/>
  <c r="Y34" i="13" s="1"/>
  <c r="J34" i="13" s="1"/>
  <c r="G17" i="13"/>
  <c r="M17" i="13" s="1"/>
  <c r="R17" i="13"/>
  <c r="T17" i="13" s="1"/>
  <c r="G39" i="13"/>
  <c r="R39" i="13"/>
  <c r="T39" i="13" s="1"/>
  <c r="V39" i="13" s="1"/>
  <c r="Y39" i="13" s="1"/>
  <c r="J39" i="13" s="1"/>
  <c r="L39" i="13" s="1"/>
  <c r="R13" i="13"/>
  <c r="T13" i="13" s="1"/>
  <c r="V13" i="13" s="1"/>
  <c r="Y13" i="13" s="1"/>
  <c r="J13" i="13" s="1"/>
  <c r="L13" i="13" s="1"/>
  <c r="G13" i="13"/>
  <c r="R20" i="13"/>
  <c r="T20" i="13" s="1"/>
  <c r="G20" i="13"/>
  <c r="M20" i="13" s="1"/>
  <c r="G27" i="13"/>
  <c r="M27" i="13" s="1"/>
  <c r="R27" i="13"/>
  <c r="T27" i="13" s="1"/>
  <c r="G45" i="13"/>
  <c r="R45" i="13"/>
  <c r="T45" i="13" s="1"/>
  <c r="V45" i="13" s="1"/>
  <c r="Y45" i="13" s="1"/>
  <c r="J45" i="13" s="1"/>
  <c r="L45" i="13" s="1"/>
  <c r="M17" i="15"/>
  <c r="V40" i="8"/>
  <c r="Y40" i="8" s="1"/>
  <c r="J40" i="8" s="1"/>
  <c r="L40" i="8" s="1"/>
  <c r="M40" i="8" s="1"/>
  <c r="V38" i="8"/>
  <c r="Y38" i="8" s="1"/>
  <c r="J38" i="8" s="1"/>
  <c r="L38" i="8" s="1"/>
  <c r="M38" i="8" s="1"/>
  <c r="Y45" i="8"/>
  <c r="J45" i="8" s="1"/>
  <c r="L45" i="8" s="1"/>
  <c r="M45" i="8" s="1"/>
  <c r="V27" i="8"/>
  <c r="M17" i="8"/>
  <c r="M15" i="8"/>
  <c r="V29" i="8"/>
  <c r="M18" i="8"/>
  <c r="Y12" i="11"/>
  <c r="V46" i="11"/>
  <c r="V12" i="9"/>
  <c r="Y42" i="8"/>
  <c r="J42" i="8" s="1"/>
  <c r="L42" i="8" s="1"/>
  <c r="M42" i="8" s="1"/>
  <c r="Y43" i="8"/>
  <c r="J43" i="8" s="1"/>
  <c r="L43" i="8" s="1"/>
  <c r="M43" i="8" s="1"/>
  <c r="Y39" i="8"/>
  <c r="J39" i="8" s="1"/>
  <c r="L39" i="8" s="1"/>
  <c r="M39" i="8" s="1"/>
  <c r="V17" i="8"/>
  <c r="Y36" i="8"/>
  <c r="J36" i="8" s="1"/>
  <c r="L36" i="8" s="1"/>
  <c r="Y34" i="8"/>
  <c r="J34" i="8" s="1"/>
  <c r="L34" i="8" s="1"/>
  <c r="V28" i="8"/>
  <c r="V18" i="8"/>
  <c r="V19" i="8"/>
  <c r="Y41" i="8"/>
  <c r="J41" i="8" s="1"/>
  <c r="L41" i="8" s="1"/>
  <c r="M41" i="8" s="1"/>
  <c r="V20" i="8"/>
  <c r="M20" i="8"/>
  <c r="Y31" i="8"/>
  <c r="J31" i="8" s="1"/>
  <c r="L31" i="8" s="1"/>
  <c r="X24" i="9"/>
  <c r="Y32" i="8"/>
  <c r="J32" i="8" s="1"/>
  <c r="L32" i="8" s="1"/>
  <c r="M13" i="8"/>
  <c r="Y37" i="8"/>
  <c r="J37" i="8" s="1"/>
  <c r="L37" i="8" s="1"/>
  <c r="Y44" i="8"/>
  <c r="J44" i="8" s="1"/>
  <c r="L44" i="8" s="1"/>
  <c r="M44" i="8" s="1"/>
  <c r="M29" i="8"/>
  <c r="M19" i="8"/>
  <c r="M28" i="8"/>
  <c r="M27" i="8"/>
  <c r="M14" i="8"/>
  <c r="R24" i="10"/>
  <c r="T24" i="10" s="1"/>
  <c r="W21" i="9"/>
  <c r="X21" i="9" s="1"/>
  <c r="R22" i="10"/>
  <c r="T22" i="10" s="1"/>
  <c r="D46" i="10"/>
  <c r="D49" i="10" s="1"/>
  <c r="R46" i="8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L17" i="14" l="1"/>
  <c r="M17" i="14" s="1"/>
  <c r="M34" i="8"/>
  <c r="I34" i="13"/>
  <c r="L34" i="13" s="1"/>
  <c r="M34" i="13" s="1"/>
  <c r="M38" i="13"/>
  <c r="M41" i="13"/>
  <c r="L36" i="13"/>
  <c r="M36" i="13" s="1"/>
  <c r="M32" i="8"/>
  <c r="I32" i="13"/>
  <c r="L32" i="13" s="1"/>
  <c r="M32" i="13" s="1"/>
  <c r="M31" i="8"/>
  <c r="I31" i="13"/>
  <c r="L31" i="13" s="1"/>
  <c r="M31" i="13" s="1"/>
  <c r="M36" i="8"/>
  <c r="I36" i="13"/>
  <c r="M37" i="8"/>
  <c r="I37" i="13"/>
  <c r="L37" i="13" s="1"/>
  <c r="M37" i="13" s="1"/>
  <c r="M43" i="13"/>
  <c r="M14" i="13"/>
  <c r="M42" i="13"/>
  <c r="T12" i="13"/>
  <c r="M13" i="13"/>
  <c r="M40" i="13"/>
  <c r="M44" i="13"/>
  <c r="V17" i="15"/>
  <c r="M45" i="13"/>
  <c r="M39" i="13"/>
  <c r="M15" i="13"/>
  <c r="V17" i="14"/>
  <c r="Y46" i="11"/>
  <c r="J12" i="11"/>
  <c r="Y33" i="8"/>
  <c r="J33" i="8" s="1"/>
  <c r="L33" i="8" s="1"/>
  <c r="M12" i="10"/>
  <c r="R46" i="10"/>
  <c r="T46" i="8"/>
  <c r="T46" i="10"/>
  <c r="M33" i="8" l="1"/>
  <c r="I33" i="13"/>
  <c r="L33" i="13" s="1"/>
  <c r="M33" i="13" s="1"/>
  <c r="V17" i="13"/>
  <c r="V12" i="13"/>
  <c r="Y12" i="13" s="1"/>
  <c r="J12" i="13" s="1"/>
  <c r="J46" i="11"/>
  <c r="J49" i="11" s="1"/>
  <c r="J51" i="11" s="1"/>
  <c r="J59" i="11" s="1"/>
  <c r="L12" i="11"/>
  <c r="L46" i="11" l="1"/>
  <c r="I12" i="8"/>
  <c r="M12" i="11"/>
  <c r="M46" i="11" s="1"/>
  <c r="M49" i="11" s="1"/>
  <c r="L49" i="11" l="1"/>
  <c r="I46" i="8"/>
  <c r="L12" i="8"/>
  <c r="M12" i="8" l="1"/>
  <c r="I12" i="13"/>
  <c r="L12" i="13" s="1"/>
  <c r="M12" i="13" s="1"/>
  <c r="I49" i="8"/>
  <c r="E49" i="11" l="1"/>
  <c r="G47" i="11" l="1"/>
  <c r="G49" i="11" s="1"/>
  <c r="D49" i="11"/>
  <c r="D49" i="8" l="1"/>
  <c r="G48" i="8" l="1"/>
  <c r="D48" i="13" l="1"/>
  <c r="G48" i="13" l="1"/>
  <c r="P111" i="12" l="1"/>
  <c r="P18" i="12" s="1"/>
  <c r="T111" i="12" l="1"/>
  <c r="T18" i="12" s="1"/>
  <c r="S111" i="12"/>
  <c r="S18" i="12" s="1"/>
  <c r="O111" i="12"/>
  <c r="O18" i="12" s="1"/>
  <c r="Q111" i="12"/>
  <c r="Q18" i="12" s="1"/>
  <c r="N111" i="12"/>
  <c r="N18" i="12" s="1"/>
  <c r="K111" i="12"/>
  <c r="K113" i="12"/>
  <c r="M111" i="12"/>
  <c r="M18" i="12" s="1"/>
  <c r="W106" i="12"/>
  <c r="K114" i="12"/>
  <c r="L98" i="12" s="1"/>
  <c r="R111" i="12"/>
  <c r="R18" i="12" s="1"/>
  <c r="L111" i="12"/>
  <c r="L18" i="12" s="1"/>
  <c r="U111" i="12"/>
  <c r="U18" i="12" s="1"/>
  <c r="K18" i="12" l="1"/>
  <c r="K19" i="12" s="1"/>
  <c r="W111" i="12"/>
  <c r="L97" i="12"/>
  <c r="L187" i="12"/>
  <c r="L114" i="12"/>
  <c r="M98" i="12" s="1"/>
  <c r="W105" i="12"/>
  <c r="K115" i="12"/>
  <c r="L99" i="12" s="1"/>
  <c r="W107" i="12"/>
  <c r="V111" i="12"/>
  <c r="K119" i="12" l="1"/>
  <c r="M187" i="12"/>
  <c r="M114" i="12"/>
  <c r="N98" i="12" s="1"/>
  <c r="L186" i="12"/>
  <c r="L113" i="12"/>
  <c r="L103" i="12"/>
  <c r="L188" i="12"/>
  <c r="L115" i="12"/>
  <c r="M99" i="12" s="1"/>
  <c r="L17" i="12"/>
  <c r="K20" i="12"/>
  <c r="L192" i="12" l="1"/>
  <c r="L19" i="12"/>
  <c r="M17" i="12" s="1"/>
  <c r="L20" i="12"/>
  <c r="M188" i="12"/>
  <c r="M115" i="12"/>
  <c r="N99" i="12" s="1"/>
  <c r="N187" i="12"/>
  <c r="N114" i="12"/>
  <c r="O98" i="12" s="1"/>
  <c r="L119" i="12"/>
  <c r="M97" i="12"/>
  <c r="N188" i="12" l="1"/>
  <c r="N115" i="12"/>
  <c r="O99" i="12" s="1"/>
  <c r="O187" i="12"/>
  <c r="O114" i="12"/>
  <c r="P98" i="12" s="1"/>
  <c r="M19" i="12"/>
  <c r="N17" i="12" s="1"/>
  <c r="M20" i="12"/>
  <c r="M113" i="12"/>
  <c r="M186" i="12"/>
  <c r="M103" i="12"/>
  <c r="L36" i="12"/>
  <c r="O188" i="12" l="1"/>
  <c r="O115" i="12"/>
  <c r="P99" i="12" s="1"/>
  <c r="P187" i="12"/>
  <c r="P114" i="12"/>
  <c r="Q98" i="12" s="1"/>
  <c r="N97" i="12"/>
  <c r="M119" i="12"/>
  <c r="N19" i="12"/>
  <c r="O17" i="12" s="1"/>
  <c r="M192" i="12"/>
  <c r="N20" i="12" l="1"/>
  <c r="N186" i="12"/>
  <c r="N113" i="12"/>
  <c r="N103" i="12"/>
  <c r="P188" i="12"/>
  <c r="P115" i="12"/>
  <c r="Q99" i="12" s="1"/>
  <c r="Q114" i="12"/>
  <c r="R98" i="12" s="1"/>
  <c r="Q187" i="12"/>
  <c r="M36" i="12"/>
  <c r="O19" i="12"/>
  <c r="P17" i="12" s="1"/>
  <c r="O20" i="12" l="1"/>
  <c r="N119" i="12"/>
  <c r="O97" i="12"/>
  <c r="Q115" i="12"/>
  <c r="R99" i="12" s="1"/>
  <c r="Q188" i="12"/>
  <c r="N192" i="12"/>
  <c r="R187" i="12"/>
  <c r="R114" i="12"/>
  <c r="S98" i="12" s="1"/>
  <c r="P19" i="12"/>
  <c r="Q17" i="12" s="1"/>
  <c r="P20" i="12" l="1"/>
  <c r="N36" i="12"/>
  <c r="O186" i="12"/>
  <c r="O103" i="12"/>
  <c r="O113" i="12"/>
  <c r="Q19" i="12"/>
  <c r="R17" i="12" s="1"/>
  <c r="Q20" i="12"/>
  <c r="S187" i="12"/>
  <c r="S114" i="12"/>
  <c r="T98" i="12" s="1"/>
  <c r="R115" i="12"/>
  <c r="S99" i="12" s="1"/>
  <c r="R188" i="12"/>
  <c r="T187" i="12" l="1"/>
  <c r="T114" i="12"/>
  <c r="U98" i="12" s="1"/>
  <c r="O119" i="12"/>
  <c r="P97" i="12"/>
  <c r="R19" i="12"/>
  <c r="S17" i="12" s="1"/>
  <c r="S188" i="12"/>
  <c r="S115" i="12"/>
  <c r="T99" i="12" s="1"/>
  <c r="O192" i="12"/>
  <c r="P113" i="12" l="1"/>
  <c r="P103" i="12"/>
  <c r="P186" i="12"/>
  <c r="S19" i="12"/>
  <c r="T17" i="12" s="1"/>
  <c r="S20" i="12"/>
  <c r="U187" i="12"/>
  <c r="U114" i="12"/>
  <c r="V114" i="12" s="1"/>
  <c r="V98" i="12"/>
  <c r="O36" i="12"/>
  <c r="T115" i="12"/>
  <c r="U99" i="12" s="1"/>
  <c r="T188" i="12"/>
  <c r="R20" i="12"/>
  <c r="V187" i="12" l="1"/>
  <c r="W187" i="12"/>
  <c r="T19" i="12"/>
  <c r="U17" i="12" s="1"/>
  <c r="P192" i="12"/>
  <c r="U188" i="12"/>
  <c r="U115" i="12"/>
  <c r="V115" i="12" s="1"/>
  <c r="V99" i="12"/>
  <c r="Q97" i="12"/>
  <c r="P119" i="12"/>
  <c r="T20" i="12" l="1"/>
  <c r="V188" i="12"/>
  <c r="W188" i="12"/>
  <c r="Q186" i="12"/>
  <c r="Q192" i="12" s="1"/>
  <c r="Q36" i="12" s="1"/>
  <c r="Q103" i="12"/>
  <c r="Q113" i="12"/>
  <c r="U19" i="12"/>
  <c r="E14" i="12" s="1"/>
  <c r="P36" i="12"/>
  <c r="U20" i="12" l="1"/>
  <c r="V20" i="12" s="1"/>
  <c r="E40" i="12" s="1"/>
  <c r="R97" i="12"/>
  <c r="Q119" i="12"/>
  <c r="R103" i="12" l="1"/>
  <c r="R186" i="12"/>
  <c r="R192" i="12" s="1"/>
  <c r="R36" i="12" s="1"/>
  <c r="R113" i="12"/>
  <c r="S97" i="12" l="1"/>
  <c r="R119" i="12"/>
  <c r="S186" i="12" l="1"/>
  <c r="S192" i="12" s="1"/>
  <c r="S36" i="12" s="1"/>
  <c r="S103" i="12"/>
  <c r="S113" i="12"/>
  <c r="S119" i="12" l="1"/>
  <c r="T97" i="12"/>
  <c r="T113" i="12" l="1"/>
  <c r="T186" i="12"/>
  <c r="T192" i="12" s="1"/>
  <c r="T36" i="12" s="1"/>
  <c r="T103" i="12"/>
  <c r="U97" i="12" l="1"/>
  <c r="T119" i="12"/>
  <c r="U186" i="12" l="1"/>
  <c r="U113" i="12"/>
  <c r="U103" i="12"/>
  <c r="V97" i="12"/>
  <c r="V103" i="12" s="1"/>
  <c r="U119" i="12" l="1"/>
  <c r="V113" i="12"/>
  <c r="V119" i="12" s="1"/>
  <c r="U192" i="12"/>
  <c r="V186" i="12"/>
  <c r="V192" i="12" s="1"/>
  <c r="W186" i="12"/>
  <c r="U36" i="12" l="1"/>
  <c r="W192" i="12"/>
  <c r="W36" i="12" l="1"/>
  <c r="V84" i="12" l="1"/>
  <c r="V81" i="12"/>
  <c r="V83" i="12"/>
  <c r="V82" i="12"/>
  <c r="V80" i="12"/>
  <c r="V79" i="12"/>
  <c r="V85" i="12" l="1"/>
  <c r="U21" i="9" l="1"/>
  <c r="G21" i="9"/>
  <c r="E46" i="9"/>
  <c r="E49" i="9" s="1"/>
  <c r="U22" i="9"/>
  <c r="G22" i="9"/>
  <c r="G26" i="9"/>
  <c r="U26" i="9"/>
  <c r="U25" i="9"/>
  <c r="G25" i="9"/>
  <c r="G24" i="9"/>
  <c r="U24" i="9"/>
  <c r="G35" i="8"/>
  <c r="U35" i="8"/>
  <c r="G23" i="9"/>
  <c r="U23" i="9"/>
  <c r="V35" i="8" l="1"/>
  <c r="Y35" i="8" s="1"/>
  <c r="J35" i="8" s="1"/>
  <c r="L35" i="8" s="1"/>
  <c r="D21" i="14"/>
  <c r="G46" i="9"/>
  <c r="G49" i="9" s="1"/>
  <c r="D26" i="14"/>
  <c r="Y26" i="9"/>
  <c r="Y23" i="9"/>
  <c r="U46" i="9"/>
  <c r="D23" i="14"/>
  <c r="D22" i="14"/>
  <c r="D24" i="14"/>
  <c r="Y22" i="9"/>
  <c r="D35" i="13"/>
  <c r="Y24" i="9"/>
  <c r="D25" i="14"/>
  <c r="M25" i="9"/>
  <c r="M35" i="8" l="1"/>
  <c r="I35" i="13"/>
  <c r="G21" i="14"/>
  <c r="D46" i="14"/>
  <c r="D49" i="14" s="1"/>
  <c r="R21" i="14"/>
  <c r="R24" i="14"/>
  <c r="T24" i="14" s="1"/>
  <c r="V24" i="14" s="1"/>
  <c r="G24" i="14"/>
  <c r="J22" i="9"/>
  <c r="L22" i="9" s="1"/>
  <c r="J26" i="9"/>
  <c r="L26" i="9" s="1"/>
  <c r="G25" i="14"/>
  <c r="M25" i="14" s="1"/>
  <c r="R25" i="14"/>
  <c r="T25" i="14" s="1"/>
  <c r="V25" i="14" s="1"/>
  <c r="G23" i="14"/>
  <c r="R23" i="14"/>
  <c r="T23" i="14" s="1"/>
  <c r="V23" i="14" s="1"/>
  <c r="J24" i="9"/>
  <c r="L24" i="9" s="1"/>
  <c r="Y21" i="9"/>
  <c r="V46" i="9"/>
  <c r="G35" i="13"/>
  <c r="R35" i="13"/>
  <c r="T35" i="13" s="1"/>
  <c r="Y35" i="13" s="1"/>
  <c r="J35" i="13" s="1"/>
  <c r="L35" i="13" s="1"/>
  <c r="R22" i="14"/>
  <c r="T22" i="14" s="1"/>
  <c r="V22" i="14" s="1"/>
  <c r="G22" i="14"/>
  <c r="J23" i="9"/>
  <c r="L23" i="9" s="1"/>
  <c r="G26" i="14"/>
  <c r="R26" i="14"/>
  <c r="T26" i="14" s="1"/>
  <c r="V26" i="14" s="1"/>
  <c r="M35" i="13" l="1"/>
  <c r="M22" i="9"/>
  <c r="I22" i="14"/>
  <c r="M23" i="9"/>
  <c r="I23" i="14"/>
  <c r="M24" i="9"/>
  <c r="I24" i="14"/>
  <c r="M26" i="9"/>
  <c r="I26" i="14"/>
  <c r="Y23" i="14"/>
  <c r="J21" i="9"/>
  <c r="Y46" i="9"/>
  <c r="G46" i="14"/>
  <c r="G49" i="14" s="1"/>
  <c r="Y22" i="14"/>
  <c r="T21" i="14"/>
  <c r="V21" i="14" s="1"/>
  <c r="R46" i="14"/>
  <c r="Y26" i="14"/>
  <c r="Y24" i="14"/>
  <c r="J22" i="14" l="1"/>
  <c r="L22" i="14" s="1"/>
  <c r="M22" i="14" s="1"/>
  <c r="J46" i="9"/>
  <c r="J49" i="9" s="1"/>
  <c r="J51" i="9" s="1"/>
  <c r="J59" i="9" s="1"/>
  <c r="L21" i="9"/>
  <c r="I21" i="14" s="1"/>
  <c r="I46" i="14" s="1"/>
  <c r="I49" i="14" s="1"/>
  <c r="T46" i="14"/>
  <c r="J24" i="14"/>
  <c r="L24" i="14" s="1"/>
  <c r="M24" i="14" s="1"/>
  <c r="J26" i="14"/>
  <c r="L26" i="14" s="1"/>
  <c r="M26" i="14" s="1"/>
  <c r="J23" i="14"/>
  <c r="L23" i="14" s="1"/>
  <c r="M23" i="14" s="1"/>
  <c r="Y21" i="14" l="1"/>
  <c r="V46" i="14"/>
  <c r="L46" i="9"/>
  <c r="L49" i="9" s="1"/>
  <c r="M21" i="9"/>
  <c r="M46" i="9" s="1"/>
  <c r="M49" i="9" s="1"/>
  <c r="J21" i="14" l="1"/>
  <c r="Y46" i="14"/>
  <c r="L21" i="14" l="1"/>
  <c r="J46" i="14"/>
  <c r="J49" i="14" s="1"/>
  <c r="J51" i="14" s="1"/>
  <c r="J59" i="14" s="1"/>
  <c r="L46" i="14" l="1"/>
  <c r="L49" i="14" s="1"/>
  <c r="M21" i="14"/>
  <c r="M46" i="14" s="1"/>
  <c r="M49" i="14" s="1"/>
  <c r="F49" i="13" l="1"/>
  <c r="G25" i="10" l="1"/>
  <c r="G21" i="10"/>
  <c r="E46" i="10"/>
  <c r="E49" i="10" s="1"/>
  <c r="G26" i="10"/>
  <c r="G24" i="10"/>
  <c r="G22" i="10"/>
  <c r="G23" i="10"/>
  <c r="D21" i="15" l="1"/>
  <c r="G46" i="10"/>
  <c r="G49" i="10" s="1"/>
  <c r="U25" i="8"/>
  <c r="G25" i="8"/>
  <c r="G26" i="8"/>
  <c r="D26" i="13" s="1"/>
  <c r="U26" i="8"/>
  <c r="E46" i="8"/>
  <c r="E49" i="8" s="1"/>
  <c r="G22" i="8"/>
  <c r="D22" i="13" s="1"/>
  <c r="U22" i="8"/>
  <c r="U23" i="8"/>
  <c r="G23" i="8"/>
  <c r="D23" i="13" s="1"/>
  <c r="U24" i="8"/>
  <c r="G24" i="8"/>
  <c r="D24" i="13" s="1"/>
  <c r="D26" i="15"/>
  <c r="R26" i="15" s="1"/>
  <c r="T26" i="15" s="1"/>
  <c r="D22" i="15"/>
  <c r="R22" i="15" s="1"/>
  <c r="T22" i="15" s="1"/>
  <c r="U21" i="8"/>
  <c r="U46" i="8" s="1"/>
  <c r="G21" i="8"/>
  <c r="D25" i="15"/>
  <c r="R25" i="15" s="1"/>
  <c r="T25" i="15" s="1"/>
  <c r="D24" i="15"/>
  <c r="R24" i="15" s="1"/>
  <c r="T24" i="15" s="1"/>
  <c r="D23" i="15"/>
  <c r="R23" i="15" s="1"/>
  <c r="T23" i="15" s="1"/>
  <c r="U46" i="10"/>
  <c r="R24" i="13" l="1"/>
  <c r="T24" i="13" s="1"/>
  <c r="G24" i="13"/>
  <c r="G26" i="13"/>
  <c r="R26" i="13"/>
  <c r="T26" i="13" s="1"/>
  <c r="D25" i="13"/>
  <c r="G23" i="13"/>
  <c r="R23" i="13"/>
  <c r="T23" i="13" s="1"/>
  <c r="D21" i="13"/>
  <c r="G46" i="8"/>
  <c r="R22" i="13"/>
  <c r="T22" i="13" s="1"/>
  <c r="G22" i="13"/>
  <c r="D46" i="15"/>
  <c r="D49" i="15" s="1"/>
  <c r="R21" i="15"/>
  <c r="G47" i="8" l="1"/>
  <c r="D47" i="13" s="1"/>
  <c r="G47" i="13" s="1"/>
  <c r="F49" i="8"/>
  <c r="G25" i="13"/>
  <c r="R25" i="13"/>
  <c r="T25" i="13" s="1"/>
  <c r="D46" i="13"/>
  <c r="R21" i="13"/>
  <c r="G21" i="13"/>
  <c r="G46" i="13" s="1"/>
  <c r="T21" i="15"/>
  <c r="T46" i="15" s="1"/>
  <c r="R46" i="15"/>
  <c r="G49" i="8" l="1"/>
  <c r="D49" i="13"/>
  <c r="T21" i="13"/>
  <c r="T46" i="13" s="1"/>
  <c r="R46" i="13"/>
  <c r="G49" i="13"/>
  <c r="Y26" i="10" l="1"/>
  <c r="V26" i="8"/>
  <c r="J92" i="12" l="1"/>
  <c r="J165" i="12"/>
  <c r="J26" i="10"/>
  <c r="L26" i="10" s="1"/>
  <c r="I26" i="15" s="1"/>
  <c r="Y26" i="8"/>
  <c r="J26" i="8" s="1"/>
  <c r="L26" i="8" s="1"/>
  <c r="M26" i="8" l="1"/>
  <c r="I26" i="13"/>
  <c r="Y23" i="10"/>
  <c r="V23" i="8"/>
  <c r="M26" i="10"/>
  <c r="K76" i="12"/>
  <c r="J89" i="12" l="1"/>
  <c r="J162" i="12"/>
  <c r="K165" i="12"/>
  <c r="K92" i="12"/>
  <c r="J23" i="10"/>
  <c r="L23" i="10" s="1"/>
  <c r="I23" i="15" s="1"/>
  <c r="Y23" i="8"/>
  <c r="J23" i="8" s="1"/>
  <c r="L23" i="8" s="1"/>
  <c r="Y25" i="10"/>
  <c r="V25" i="8"/>
  <c r="Y25" i="8" l="1"/>
  <c r="J25" i="8" s="1"/>
  <c r="L25" i="8" s="1"/>
  <c r="J25" i="10"/>
  <c r="L25" i="10" s="1"/>
  <c r="I25" i="15" s="1"/>
  <c r="L76" i="12"/>
  <c r="M23" i="8"/>
  <c r="I23" i="13"/>
  <c r="M23" i="10"/>
  <c r="J91" i="12"/>
  <c r="J164" i="12"/>
  <c r="K73" i="12"/>
  <c r="K162" i="12" l="1"/>
  <c r="K89" i="12"/>
  <c r="Y24" i="10"/>
  <c r="V24" i="8"/>
  <c r="K75" i="12"/>
  <c r="L92" i="12"/>
  <c r="L165" i="12"/>
  <c r="M25" i="10"/>
  <c r="I25" i="13"/>
  <c r="M25" i="8"/>
  <c r="K91" i="12" l="1"/>
  <c r="K164" i="12"/>
  <c r="J90" i="12"/>
  <c r="J163" i="12"/>
  <c r="J24" i="10"/>
  <c r="L24" i="10" s="1"/>
  <c r="I24" i="15" s="1"/>
  <c r="Y24" i="8"/>
  <c r="J24" i="8" s="1"/>
  <c r="L24" i="8" s="1"/>
  <c r="M76" i="12"/>
  <c r="L73" i="12"/>
  <c r="M24" i="8" l="1"/>
  <c r="I24" i="13"/>
  <c r="L89" i="12"/>
  <c r="L162" i="12"/>
  <c r="M24" i="10"/>
  <c r="M92" i="12"/>
  <c r="M165" i="12"/>
  <c r="K74" i="12"/>
  <c r="L75" i="12"/>
  <c r="K163" i="12" l="1"/>
  <c r="K90" i="12"/>
  <c r="N76" i="12"/>
  <c r="M73" i="12"/>
  <c r="Y21" i="10"/>
  <c r="V21" i="8"/>
  <c r="L91" i="12"/>
  <c r="L164" i="12"/>
  <c r="M162" i="12" l="1"/>
  <c r="M89" i="12"/>
  <c r="N92" i="12"/>
  <c r="N165" i="12"/>
  <c r="J21" i="10"/>
  <c r="Y21" i="8"/>
  <c r="L74" i="12"/>
  <c r="M75" i="12"/>
  <c r="L163" i="12" l="1"/>
  <c r="L90" i="12"/>
  <c r="O76" i="12"/>
  <c r="J21" i="8"/>
  <c r="N73" i="12"/>
  <c r="Y22" i="10"/>
  <c r="V22" i="8"/>
  <c r="V46" i="8" s="1"/>
  <c r="V46" i="10"/>
  <c r="L21" i="10"/>
  <c r="I21" i="15" s="1"/>
  <c r="M91" i="12"/>
  <c r="M164" i="12"/>
  <c r="J87" i="12"/>
  <c r="J160" i="12"/>
  <c r="K71" i="12" l="1"/>
  <c r="M21" i="10"/>
  <c r="N162" i="12"/>
  <c r="N89" i="12"/>
  <c r="L21" i="8"/>
  <c r="O92" i="12"/>
  <c r="P76" i="12" s="1"/>
  <c r="O165" i="12"/>
  <c r="N75" i="12"/>
  <c r="J22" i="10"/>
  <c r="Y22" i="8"/>
  <c r="Y46" i="10"/>
  <c r="M74" i="12"/>
  <c r="P165" i="12" l="1"/>
  <c r="P92" i="12"/>
  <c r="Q76" i="12" s="1"/>
  <c r="M163" i="12"/>
  <c r="M90" i="12"/>
  <c r="J22" i="8"/>
  <c r="Y46" i="8"/>
  <c r="I21" i="13"/>
  <c r="M21" i="8"/>
  <c r="L22" i="10"/>
  <c r="I22" i="15" s="1"/>
  <c r="I46" i="15" s="1"/>
  <c r="I49" i="15" s="1"/>
  <c r="J46" i="10"/>
  <c r="J49" i="10" s="1"/>
  <c r="J51" i="10" s="1"/>
  <c r="J59" i="10" s="1"/>
  <c r="J88" i="12"/>
  <c r="J161" i="12"/>
  <c r="J77" i="12"/>
  <c r="J12" i="12" s="1"/>
  <c r="N164" i="12"/>
  <c r="N91" i="12"/>
  <c r="O73" i="12"/>
  <c r="K160" i="12"/>
  <c r="K87" i="12"/>
  <c r="N74" i="12" l="1"/>
  <c r="O162" i="12"/>
  <c r="O89" i="12"/>
  <c r="P73" i="12" s="1"/>
  <c r="M22" i="10"/>
  <c r="M46" i="10" s="1"/>
  <c r="M49" i="10" s="1"/>
  <c r="L46" i="10"/>
  <c r="L49" i="10" s="1"/>
  <c r="J14" i="12"/>
  <c r="K12" i="12" s="1"/>
  <c r="J15" i="12"/>
  <c r="J166" i="12"/>
  <c r="Q92" i="12"/>
  <c r="R76" i="12" s="1"/>
  <c r="Q165" i="12"/>
  <c r="L71" i="12"/>
  <c r="K72" i="12"/>
  <c r="J93" i="12"/>
  <c r="O75" i="12"/>
  <c r="L22" i="8"/>
  <c r="J46" i="8"/>
  <c r="J49" i="8" s="1"/>
  <c r="J51" i="8" s="1"/>
  <c r="J59" i="8" s="1"/>
  <c r="P162" i="12" l="1"/>
  <c r="P89" i="12"/>
  <c r="Q73" i="12" s="1"/>
  <c r="M22" i="8"/>
  <c r="M46" i="8" s="1"/>
  <c r="M49" i="8" s="1"/>
  <c r="I22" i="13"/>
  <c r="I46" i="13" s="1"/>
  <c r="L46" i="8"/>
  <c r="K88" i="12"/>
  <c r="K161" i="12"/>
  <c r="K77" i="12"/>
  <c r="K14" i="12"/>
  <c r="L12" i="12" s="1"/>
  <c r="N90" i="12"/>
  <c r="N163" i="12"/>
  <c r="O91" i="12"/>
  <c r="P75" i="12" s="1"/>
  <c r="O164" i="12"/>
  <c r="L87" i="12"/>
  <c r="L160" i="12"/>
  <c r="J31" i="12"/>
  <c r="R165" i="12"/>
  <c r="R92" i="12"/>
  <c r="S76" i="12" s="1"/>
  <c r="L72" i="12" l="1"/>
  <c r="K93" i="12"/>
  <c r="L49" i="8"/>
  <c r="K15" i="12"/>
  <c r="I49" i="13"/>
  <c r="P164" i="12"/>
  <c r="P91" i="12"/>
  <c r="Q75" i="12" s="1"/>
  <c r="Q162" i="12"/>
  <c r="Q89" i="12"/>
  <c r="R73" i="12" s="1"/>
  <c r="S165" i="12"/>
  <c r="S92" i="12"/>
  <c r="T76" i="12" s="1"/>
  <c r="O74" i="12"/>
  <c r="L14" i="12"/>
  <c r="M12" i="12" s="1"/>
  <c r="L15" i="12"/>
  <c r="M71" i="12"/>
  <c r="K166" i="12"/>
  <c r="Q164" i="12" l="1"/>
  <c r="Q91" i="12"/>
  <c r="R75" i="12" s="1"/>
  <c r="K31" i="12"/>
  <c r="O163" i="12"/>
  <c r="O90" i="12"/>
  <c r="P74" i="12" s="1"/>
  <c r="M14" i="12"/>
  <c r="N12" i="12" s="1"/>
  <c r="T165" i="12"/>
  <c r="T92" i="12"/>
  <c r="U76" i="12" s="1"/>
  <c r="L88" i="12"/>
  <c r="L161" i="12"/>
  <c r="L77" i="12"/>
  <c r="M87" i="12"/>
  <c r="M160" i="12"/>
  <c r="R162" i="12"/>
  <c r="R89" i="12"/>
  <c r="S73" i="12" s="1"/>
  <c r="N71" i="12" l="1"/>
  <c r="U165" i="12"/>
  <c r="U92" i="12"/>
  <c r="V76" i="12"/>
  <c r="P163" i="12"/>
  <c r="P90" i="12"/>
  <c r="Q74" i="12" s="1"/>
  <c r="N14" i="12"/>
  <c r="O12" i="12" s="1"/>
  <c r="S162" i="12"/>
  <c r="S89" i="12"/>
  <c r="T73" i="12" s="1"/>
  <c r="L166" i="12"/>
  <c r="M72" i="12"/>
  <c r="L93" i="12"/>
  <c r="M15" i="12"/>
  <c r="R164" i="12"/>
  <c r="R91" i="12"/>
  <c r="S75" i="12" s="1"/>
  <c r="M161" i="12" l="1"/>
  <c r="M88" i="12"/>
  <c r="M77" i="12"/>
  <c r="Q90" i="12"/>
  <c r="R74" i="12" s="1"/>
  <c r="Q163" i="12"/>
  <c r="L31" i="12"/>
  <c r="T89" i="12"/>
  <c r="U73" i="12" s="1"/>
  <c r="T162" i="12"/>
  <c r="N87" i="12"/>
  <c r="N160" i="12"/>
  <c r="S164" i="12"/>
  <c r="S91" i="12"/>
  <c r="T75" i="12" s="1"/>
  <c r="D12" i="12"/>
  <c r="E12" i="12" s="1"/>
  <c r="V92" i="12"/>
  <c r="O14" i="12"/>
  <c r="P12" i="12" s="1"/>
  <c r="O15" i="12"/>
  <c r="N15" i="12"/>
  <c r="V165" i="12"/>
  <c r="W165" i="12"/>
  <c r="U162" i="12" l="1"/>
  <c r="U89" i="12"/>
  <c r="V73" i="12"/>
  <c r="T164" i="12"/>
  <c r="T91" i="12"/>
  <c r="U75" i="12" s="1"/>
  <c r="N72" i="12"/>
  <c r="M93" i="12"/>
  <c r="O71" i="12"/>
  <c r="M166" i="12"/>
  <c r="P14" i="12"/>
  <c r="Q12" i="12" s="1"/>
  <c r="R163" i="12"/>
  <c r="R90" i="12"/>
  <c r="S74" i="12" s="1"/>
  <c r="P15" i="12" l="1"/>
  <c r="W162" i="12"/>
  <c r="V162" i="12"/>
  <c r="Q14" i="12"/>
  <c r="R12" i="12" s="1"/>
  <c r="Q15" i="12"/>
  <c r="N88" i="12"/>
  <c r="N161" i="12"/>
  <c r="N77" i="12"/>
  <c r="M31" i="12"/>
  <c r="D9" i="12"/>
  <c r="E9" i="12" s="1"/>
  <c r="V89" i="12"/>
  <c r="U91" i="12"/>
  <c r="U164" i="12"/>
  <c r="V75" i="12"/>
  <c r="O160" i="12"/>
  <c r="O87" i="12"/>
  <c r="S90" i="12"/>
  <c r="T74" i="12" s="1"/>
  <c r="S163" i="12"/>
  <c r="P71" i="12" l="1"/>
  <c r="N166" i="12"/>
  <c r="O72" i="12"/>
  <c r="N93" i="12"/>
  <c r="V164" i="12"/>
  <c r="W164" i="12"/>
  <c r="R14" i="12"/>
  <c r="S12" i="12" s="1"/>
  <c r="R15" i="12"/>
  <c r="D11" i="12"/>
  <c r="E11" i="12" s="1"/>
  <c r="V91" i="12"/>
  <c r="T90" i="12"/>
  <c r="U74" i="12" s="1"/>
  <c r="T163" i="12"/>
  <c r="N31" i="12" l="1"/>
  <c r="U163" i="12"/>
  <c r="U90" i="12"/>
  <c r="V74" i="12"/>
  <c r="S14" i="12"/>
  <c r="T12" i="12" s="1"/>
  <c r="O161" i="12"/>
  <c r="O166" i="12" s="1"/>
  <c r="O31" i="12" s="1"/>
  <c r="O88" i="12"/>
  <c r="O77" i="12"/>
  <c r="P160" i="12"/>
  <c r="P87" i="12"/>
  <c r="T14" i="12" l="1"/>
  <c r="U12" i="12" s="1"/>
  <c r="U14" i="12" s="1"/>
  <c r="U15" i="12" s="1"/>
  <c r="T15" i="12"/>
  <c r="Q71" i="12"/>
  <c r="D10" i="12"/>
  <c r="E10" i="12" s="1"/>
  <c r="V90" i="12"/>
  <c r="P72" i="12"/>
  <c r="O93" i="12"/>
  <c r="W163" i="12"/>
  <c r="V163" i="12"/>
  <c r="S15" i="12"/>
  <c r="V15" i="12" l="1"/>
  <c r="D40" i="12" s="1"/>
  <c r="F40" i="12" s="1"/>
  <c r="Q160" i="12"/>
  <c r="Q87" i="12"/>
  <c r="P88" i="12"/>
  <c r="P161" i="12"/>
  <c r="P166" i="12" s="1"/>
  <c r="P31" i="12" s="1"/>
  <c r="P77" i="12"/>
  <c r="R71" i="12" l="1"/>
  <c r="Q72" i="12"/>
  <c r="P93" i="12"/>
  <c r="Q88" i="12" l="1"/>
  <c r="Q161" i="12"/>
  <c r="Q77" i="12"/>
  <c r="R160" i="12"/>
  <c r="R87" i="12"/>
  <c r="S71" i="12" l="1"/>
  <c r="Q166" i="12"/>
  <c r="Q31" i="12" s="1"/>
  <c r="R72" i="12"/>
  <c r="Q93" i="12"/>
  <c r="R161" i="12" l="1"/>
  <c r="R166" i="12" s="1"/>
  <c r="R31" i="12" s="1"/>
  <c r="R88" i="12"/>
  <c r="R77" i="12"/>
  <c r="S160" i="12"/>
  <c r="S87" i="12"/>
  <c r="S72" i="12" l="1"/>
  <c r="R93" i="12"/>
  <c r="T71" i="12"/>
  <c r="T160" i="12" l="1"/>
  <c r="T87" i="12"/>
  <c r="S161" i="12"/>
  <c r="S88" i="12"/>
  <c r="S77" i="12"/>
  <c r="U71" i="12" l="1"/>
  <c r="T72" i="12"/>
  <c r="S93" i="12"/>
  <c r="S166" i="12"/>
  <c r="S31" i="12" s="1"/>
  <c r="T161" i="12" l="1"/>
  <c r="T88" i="12"/>
  <c r="T77" i="12"/>
  <c r="U160" i="12"/>
  <c r="U87" i="12"/>
  <c r="V71" i="12"/>
  <c r="D7" i="12" l="1"/>
  <c r="V87" i="12"/>
  <c r="V160" i="12"/>
  <c r="W160" i="12"/>
  <c r="U72" i="12"/>
  <c r="T93" i="12"/>
  <c r="T166" i="12"/>
  <c r="T31" i="12" s="1"/>
  <c r="U88" i="12" l="1"/>
  <c r="U161" i="12"/>
  <c r="V72" i="12"/>
  <c r="V77" i="12" s="1"/>
  <c r="U77" i="12"/>
  <c r="E7" i="12"/>
  <c r="D8" i="12" l="1"/>
  <c r="V88" i="12"/>
  <c r="V93" i="12" s="1"/>
  <c r="U93" i="12"/>
  <c r="W161" i="12"/>
  <c r="V161" i="12"/>
  <c r="V166" i="12" s="1"/>
  <c r="U166" i="12"/>
  <c r="U31" i="12" l="1"/>
  <c r="W166" i="12"/>
  <c r="E8" i="12"/>
  <c r="E13" i="12" s="1"/>
  <c r="E15" i="12" s="1"/>
  <c r="D13" i="12"/>
  <c r="W31" i="12" l="1"/>
  <c r="U22" i="15" l="1"/>
  <c r="G22" i="15"/>
  <c r="U24" i="15"/>
  <c r="G24" i="15"/>
  <c r="U26" i="15"/>
  <c r="G26" i="15"/>
  <c r="U25" i="15"/>
  <c r="G25" i="15"/>
  <c r="U23" i="15"/>
  <c r="G23" i="15"/>
  <c r="U21" i="15" l="1"/>
  <c r="U46" i="15" s="1"/>
  <c r="E46" i="15"/>
  <c r="E49" i="15" s="1"/>
  <c r="G21" i="15"/>
  <c r="G46" i="15" l="1"/>
  <c r="G49" i="15" s="1"/>
  <c r="Y23" i="15" l="1"/>
  <c r="V23" i="13"/>
  <c r="Y24" i="15"/>
  <c r="V24" i="13"/>
  <c r="Y22" i="15"/>
  <c r="V22" i="13"/>
  <c r="Y25" i="15"/>
  <c r="V25" i="13"/>
  <c r="Y26" i="15"/>
  <c r="V26" i="13"/>
  <c r="J25" i="15" l="1"/>
  <c r="L25" i="15" s="1"/>
  <c r="M25" i="15" s="1"/>
  <c r="Y25" i="13"/>
  <c r="J25" i="13" s="1"/>
  <c r="L25" i="13" s="1"/>
  <c r="M25" i="13" s="1"/>
  <c r="J22" i="15"/>
  <c r="L22" i="15" s="1"/>
  <c r="M22" i="15" s="1"/>
  <c r="Y22" i="13"/>
  <c r="J22" i="13" s="1"/>
  <c r="L22" i="13" s="1"/>
  <c r="M22" i="13" s="1"/>
  <c r="Y21" i="15"/>
  <c r="V46" i="15"/>
  <c r="V21" i="13"/>
  <c r="V46" i="13" s="1"/>
  <c r="J24" i="15"/>
  <c r="L24" i="15" s="1"/>
  <c r="M24" i="15" s="1"/>
  <c r="Y24" i="13"/>
  <c r="J24" i="13" s="1"/>
  <c r="L24" i="13" s="1"/>
  <c r="M24" i="13" s="1"/>
  <c r="J26" i="15"/>
  <c r="L26" i="15" s="1"/>
  <c r="M26" i="15" s="1"/>
  <c r="Y26" i="13"/>
  <c r="J26" i="13" s="1"/>
  <c r="L26" i="13" s="1"/>
  <c r="M26" i="13" s="1"/>
  <c r="J23" i="15"/>
  <c r="L23" i="15" s="1"/>
  <c r="M23" i="15" s="1"/>
  <c r="Y23" i="13"/>
  <c r="J23" i="13" s="1"/>
  <c r="L23" i="13" s="1"/>
  <c r="M23" i="13" s="1"/>
  <c r="J21" i="15" l="1"/>
  <c r="Y46" i="15"/>
  <c r="Y21" i="13"/>
  <c r="J21" i="13" l="1"/>
  <c r="Y46" i="13"/>
  <c r="J46" i="15"/>
  <c r="J49" i="15" s="1"/>
  <c r="J51" i="15" s="1"/>
  <c r="J59" i="15" s="1"/>
  <c r="L21" i="15"/>
  <c r="L46" i="15" l="1"/>
  <c r="L49" i="15" s="1"/>
  <c r="M21" i="15"/>
  <c r="M46" i="15" s="1"/>
  <c r="M49" i="15" s="1"/>
  <c r="L21" i="13"/>
  <c r="J46" i="13"/>
  <c r="J49" i="13" s="1"/>
  <c r="J51" i="13" s="1"/>
  <c r="J59" i="13" s="1"/>
  <c r="L46" i="13" l="1"/>
  <c r="L49" i="13" s="1"/>
  <c r="M21" i="13"/>
  <c r="M46" i="13" s="1"/>
  <c r="M49" i="13" s="1"/>
  <c r="J173" i="12" l="1"/>
  <c r="J195" i="12" l="1"/>
  <c r="K179" i="12" s="1"/>
  <c r="K195" i="12" s="1"/>
  <c r="L179" i="12" s="1"/>
  <c r="L195" i="12" s="1"/>
  <c r="M179" i="12" s="1"/>
  <c r="M195" i="12" s="1"/>
  <c r="N179" i="12" s="1"/>
  <c r="N195" i="12" s="1"/>
  <c r="O179" i="12" s="1"/>
  <c r="O195" i="12" s="1"/>
  <c r="P179" i="12" s="1"/>
  <c r="P195" i="12" s="1"/>
  <c r="Q179" i="12" s="1"/>
  <c r="Q195" i="12" s="1"/>
  <c r="R179" i="12" s="1"/>
  <c r="R195" i="12" s="1"/>
  <c r="S179" i="12" s="1"/>
  <c r="S195" i="12" s="1"/>
  <c r="T179" i="12" s="1"/>
  <c r="T195" i="12" s="1"/>
  <c r="U179" i="12" s="1"/>
  <c r="U195" i="12" s="1"/>
  <c r="V195" i="12" s="1"/>
  <c r="K157" i="12"/>
  <c r="K173" i="12" s="1"/>
  <c r="L157" i="12" s="1"/>
  <c r="L173" i="12" s="1"/>
  <c r="M157" i="12" s="1"/>
  <c r="M173" i="12" s="1"/>
  <c r="N157" i="12" s="1"/>
  <c r="N173" i="12" s="1"/>
  <c r="O157" i="12" s="1"/>
  <c r="O173" i="12" s="1"/>
  <c r="P157" i="12" s="1"/>
  <c r="P173" i="12" s="1"/>
  <c r="Q157" i="12" s="1"/>
  <c r="Q173" i="12" s="1"/>
  <c r="R157" i="12" s="1"/>
  <c r="R173" i="12" s="1"/>
  <c r="S157" i="12" s="1"/>
  <c r="S173" i="12" s="1"/>
  <c r="T157" i="12" s="1"/>
  <c r="T173" i="12" s="1"/>
  <c r="U157" i="12" s="1"/>
  <c r="V157" i="12" l="1"/>
  <c r="U173" i="12"/>
  <c r="D28" i="12" s="1"/>
  <c r="V179" i="12"/>
  <c r="J146" i="12" l="1"/>
  <c r="J170" i="12"/>
  <c r="V173" i="12"/>
  <c r="J172" i="12"/>
  <c r="K156" i="12" l="1"/>
  <c r="K172" i="12" s="1"/>
  <c r="L156" i="12" s="1"/>
  <c r="L172" i="12" s="1"/>
  <c r="M156" i="12" s="1"/>
  <c r="M172" i="12" s="1"/>
  <c r="N156" i="12" s="1"/>
  <c r="N172" i="12" s="1"/>
  <c r="O156" i="12" s="1"/>
  <c r="O172" i="12" s="1"/>
  <c r="P156" i="12" s="1"/>
  <c r="P172" i="12" s="1"/>
  <c r="Q156" i="12" s="1"/>
  <c r="Q172" i="12" s="1"/>
  <c r="R156" i="12" s="1"/>
  <c r="R172" i="12" s="1"/>
  <c r="S156" i="12" s="1"/>
  <c r="S172" i="12" s="1"/>
  <c r="T156" i="12" s="1"/>
  <c r="T172" i="12" s="1"/>
  <c r="U156" i="12" s="1"/>
  <c r="J144" i="12"/>
  <c r="K154" i="12"/>
  <c r="K130" i="12"/>
  <c r="J147" i="12"/>
  <c r="K131" i="12" l="1"/>
  <c r="K147" i="12" s="1"/>
  <c r="L131" i="12" s="1"/>
  <c r="L147" i="12" s="1"/>
  <c r="M131" i="12" s="1"/>
  <c r="M147" i="12" s="1"/>
  <c r="N131" i="12" s="1"/>
  <c r="N147" i="12" s="1"/>
  <c r="O131" i="12" s="1"/>
  <c r="O147" i="12" s="1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K146" i="12"/>
  <c r="K128" i="12"/>
  <c r="J145" i="12"/>
  <c r="K170" i="12"/>
  <c r="V156" i="12"/>
  <c r="U172" i="12"/>
  <c r="D27" i="12" s="1"/>
  <c r="K144" i="12" l="1"/>
  <c r="J171" i="12"/>
  <c r="K129" i="12"/>
  <c r="L154" i="12"/>
  <c r="L130" i="12"/>
  <c r="J143" i="12"/>
  <c r="V172" i="12"/>
  <c r="J196" i="12"/>
  <c r="K180" i="12" s="1"/>
  <c r="K196" i="12" s="1"/>
  <c r="L180" i="12" s="1"/>
  <c r="L196" i="12" s="1"/>
  <c r="M180" i="12" s="1"/>
  <c r="M196" i="12" s="1"/>
  <c r="N180" i="12" s="1"/>
  <c r="N196" i="12" s="1"/>
  <c r="O180" i="12" s="1"/>
  <c r="O196" i="12" s="1"/>
  <c r="P180" i="12" s="1"/>
  <c r="P196" i="12" s="1"/>
  <c r="Q180" i="12" s="1"/>
  <c r="Q196" i="12" s="1"/>
  <c r="R180" i="12" s="1"/>
  <c r="R196" i="12" s="1"/>
  <c r="S180" i="12" s="1"/>
  <c r="S196" i="12" s="1"/>
  <c r="T180" i="12" s="1"/>
  <c r="T196" i="12" s="1"/>
  <c r="U180" i="12" s="1"/>
  <c r="U196" i="12" s="1"/>
  <c r="V196" i="12" s="1"/>
  <c r="V131" i="12"/>
  <c r="U147" i="12"/>
  <c r="C28" i="12" s="1"/>
  <c r="E28" i="12" s="1"/>
  <c r="V180" i="12" l="1"/>
  <c r="K145" i="12"/>
  <c r="K127" i="12"/>
  <c r="L170" i="12"/>
  <c r="K155" i="12"/>
  <c r="V147" i="12"/>
  <c r="L146" i="12"/>
  <c r="L128" i="12"/>
  <c r="K171" i="12" l="1"/>
  <c r="L144" i="12"/>
  <c r="K143" i="12"/>
  <c r="M130" i="12"/>
  <c r="M154" i="12"/>
  <c r="L129" i="12"/>
  <c r="L127" i="12" l="1"/>
  <c r="M128" i="12"/>
  <c r="L145" i="12"/>
  <c r="M146" i="12"/>
  <c r="M170" i="12"/>
  <c r="L155" i="12"/>
  <c r="L171" i="12" l="1"/>
  <c r="M144" i="12"/>
  <c r="N130" i="12"/>
  <c r="M129" i="12"/>
  <c r="N154" i="12"/>
  <c r="L143" i="12"/>
  <c r="J169" i="12"/>
  <c r="N146" i="12" l="1"/>
  <c r="M145" i="12"/>
  <c r="M127" i="12"/>
  <c r="N128" i="12"/>
  <c r="K153" i="12"/>
  <c r="K169" i="12" s="1"/>
  <c r="L153" i="12" s="1"/>
  <c r="L169" i="12" s="1"/>
  <c r="M153" i="12" s="1"/>
  <c r="M169" i="12" s="1"/>
  <c r="N153" i="12" s="1"/>
  <c r="N169" i="12" s="1"/>
  <c r="O153" i="12" s="1"/>
  <c r="O169" i="12" s="1"/>
  <c r="P153" i="12" s="1"/>
  <c r="P169" i="12" s="1"/>
  <c r="Q153" i="12" s="1"/>
  <c r="Q169" i="12" s="1"/>
  <c r="R153" i="12" s="1"/>
  <c r="R169" i="12" s="1"/>
  <c r="S153" i="12" s="1"/>
  <c r="S169" i="12" s="1"/>
  <c r="T153" i="12" s="1"/>
  <c r="T169" i="12" s="1"/>
  <c r="U153" i="12" s="1"/>
  <c r="N170" i="12"/>
  <c r="M155" i="12"/>
  <c r="M143" i="12" l="1"/>
  <c r="O154" i="12"/>
  <c r="O170" i="12" s="1"/>
  <c r="P154" i="12" s="1"/>
  <c r="P170" i="12" s="1"/>
  <c r="Q154" i="12" s="1"/>
  <c r="Q170" i="12" s="1"/>
  <c r="R154" i="12" s="1"/>
  <c r="R170" i="12" s="1"/>
  <c r="S154" i="12" s="1"/>
  <c r="S170" i="12" s="1"/>
  <c r="T154" i="12" s="1"/>
  <c r="T170" i="12" s="1"/>
  <c r="U154" i="12" s="1"/>
  <c r="N129" i="12"/>
  <c r="M171" i="12"/>
  <c r="N144" i="12"/>
  <c r="V153" i="12"/>
  <c r="U169" i="12"/>
  <c r="O130" i="12"/>
  <c r="O146" i="12" s="1"/>
  <c r="P130" i="12" s="1"/>
  <c r="P146" i="12" s="1"/>
  <c r="Q130" i="12" s="1"/>
  <c r="Q146" i="12" s="1"/>
  <c r="R130" i="12" s="1"/>
  <c r="R146" i="12" s="1"/>
  <c r="S130" i="12" s="1"/>
  <c r="S146" i="12" s="1"/>
  <c r="T130" i="12" s="1"/>
  <c r="T146" i="12" s="1"/>
  <c r="U130" i="12" s="1"/>
  <c r="N155" i="12" l="1"/>
  <c r="D24" i="12"/>
  <c r="V169" i="12"/>
  <c r="U170" i="12"/>
  <c r="V154" i="12"/>
  <c r="U146" i="12"/>
  <c r="V130" i="12"/>
  <c r="J184" i="12"/>
  <c r="J35" i="12" s="1"/>
  <c r="J194" i="12"/>
  <c r="J158" i="12"/>
  <c r="J30" i="12" s="1"/>
  <c r="J168" i="12"/>
  <c r="N145" i="12"/>
  <c r="O128" i="12"/>
  <c r="O144" i="12" s="1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N127" i="12"/>
  <c r="O129" i="12" l="1"/>
  <c r="O145" i="12" s="1"/>
  <c r="P129" i="12" s="1"/>
  <c r="P145" i="12" s="1"/>
  <c r="Q129" i="12" s="1"/>
  <c r="Q145" i="12" s="1"/>
  <c r="R129" i="12" s="1"/>
  <c r="R145" i="12" s="1"/>
  <c r="S129" i="12" s="1"/>
  <c r="S145" i="12" s="1"/>
  <c r="T129" i="12" s="1"/>
  <c r="T145" i="12" s="1"/>
  <c r="U129" i="12" s="1"/>
  <c r="D25" i="12"/>
  <c r="V170" i="12"/>
  <c r="J32" i="12"/>
  <c r="K30" i="12" s="1"/>
  <c r="J132" i="12"/>
  <c r="J25" i="12" s="1"/>
  <c r="J142" i="12"/>
  <c r="N143" i="12"/>
  <c r="C27" i="12"/>
  <c r="E27" i="12" s="1"/>
  <c r="V146" i="12"/>
  <c r="K152" i="12"/>
  <c r="J174" i="12"/>
  <c r="K178" i="12"/>
  <c r="J200" i="12"/>
  <c r="U144" i="12"/>
  <c r="V128" i="12"/>
  <c r="J37" i="12"/>
  <c r="K35" i="12" s="1"/>
  <c r="N171" i="12"/>
  <c r="J33" i="12" l="1"/>
  <c r="J38" i="12"/>
  <c r="K37" i="12"/>
  <c r="L35" i="12" s="1"/>
  <c r="K168" i="12"/>
  <c r="K158" i="12"/>
  <c r="K32" i="12"/>
  <c r="L30" i="12" s="1"/>
  <c r="J27" i="12"/>
  <c r="K25" i="12" s="1"/>
  <c r="C25" i="12"/>
  <c r="V144" i="12"/>
  <c r="K126" i="12"/>
  <c r="J148" i="12"/>
  <c r="E25" i="12"/>
  <c r="K184" i="12"/>
  <c r="K194" i="12"/>
  <c r="O127" i="12"/>
  <c r="O143" i="12" s="1"/>
  <c r="P127" i="12" s="1"/>
  <c r="P143" i="12" s="1"/>
  <c r="Q127" i="12" s="1"/>
  <c r="Q143" i="12" s="1"/>
  <c r="R127" i="12" s="1"/>
  <c r="R143" i="12" s="1"/>
  <c r="S127" i="12" s="1"/>
  <c r="S143" i="12" s="1"/>
  <c r="T127" i="12" s="1"/>
  <c r="T143" i="12" s="1"/>
  <c r="U127" i="12" s="1"/>
  <c r="O155" i="12"/>
  <c r="O171" i="12" s="1"/>
  <c r="P155" i="12" s="1"/>
  <c r="P171" i="12" s="1"/>
  <c r="Q155" i="12" s="1"/>
  <c r="Q171" i="12" s="1"/>
  <c r="R155" i="12" s="1"/>
  <c r="R171" i="12" s="1"/>
  <c r="S155" i="12" s="1"/>
  <c r="S171" i="12" s="1"/>
  <c r="T155" i="12" s="1"/>
  <c r="T171" i="12" s="1"/>
  <c r="U155" i="12" s="1"/>
  <c r="U145" i="12"/>
  <c r="V129" i="12"/>
  <c r="K38" i="12" l="1"/>
  <c r="K33" i="12"/>
  <c r="L32" i="12"/>
  <c r="M30" i="12" s="1"/>
  <c r="K142" i="12"/>
  <c r="K132" i="12"/>
  <c r="C26" i="12"/>
  <c r="V145" i="12"/>
  <c r="U143" i="12"/>
  <c r="V127" i="12"/>
  <c r="L152" i="12"/>
  <c r="K174" i="12"/>
  <c r="K27" i="12"/>
  <c r="L25" i="12" s="1"/>
  <c r="K28" i="12"/>
  <c r="U171" i="12"/>
  <c r="V155" i="12"/>
  <c r="K200" i="12"/>
  <c r="L178" i="12"/>
  <c r="J28" i="12"/>
  <c r="L37" i="12"/>
  <c r="M35" i="12" s="1"/>
  <c r="L33" i="12" l="1"/>
  <c r="L38" i="12"/>
  <c r="K148" i="12"/>
  <c r="L126" i="12"/>
  <c r="L27" i="12"/>
  <c r="M25" i="12" s="1"/>
  <c r="L184" i="12"/>
  <c r="L194" i="12"/>
  <c r="L158" i="12"/>
  <c r="L168" i="12"/>
  <c r="D26" i="12"/>
  <c r="E26" i="12" s="1"/>
  <c r="V171" i="12"/>
  <c r="M32" i="12"/>
  <c r="N30" i="12" s="1"/>
  <c r="M33" i="12"/>
  <c r="M37" i="12"/>
  <c r="N35" i="12" s="1"/>
  <c r="C24" i="12"/>
  <c r="E24" i="12" s="1"/>
  <c r="V143" i="12"/>
  <c r="L28" i="12" l="1"/>
  <c r="N32" i="12"/>
  <c r="O30" i="12" s="1"/>
  <c r="N33" i="12"/>
  <c r="M27" i="12"/>
  <c r="N25" i="12" s="1"/>
  <c r="M28" i="12"/>
  <c r="L200" i="12"/>
  <c r="M178" i="12"/>
  <c r="L174" i="12"/>
  <c r="M152" i="12"/>
  <c r="L142" i="12"/>
  <c r="L132" i="12"/>
  <c r="N37" i="12"/>
  <c r="O35" i="12" s="1"/>
  <c r="M38" i="12"/>
  <c r="N38" i="12" l="1"/>
  <c r="M184" i="12"/>
  <c r="M194" i="12"/>
  <c r="O37" i="12"/>
  <c r="P35" i="12" s="1"/>
  <c r="O38" i="12"/>
  <c r="N27" i="12"/>
  <c r="O25" i="12" s="1"/>
  <c r="L148" i="12"/>
  <c r="M126" i="12"/>
  <c r="M158" i="12"/>
  <c r="M168" i="12"/>
  <c r="O32" i="12"/>
  <c r="P30" i="12" s="1"/>
  <c r="O33" i="12"/>
  <c r="N28" i="12" l="1"/>
  <c r="P37" i="12"/>
  <c r="Q35" i="12" s="1"/>
  <c r="P32" i="12"/>
  <c r="Q30" i="12" s="1"/>
  <c r="O27" i="12"/>
  <c r="P25" i="12" s="1"/>
  <c r="M200" i="12"/>
  <c r="N178" i="12"/>
  <c r="N152" i="12"/>
  <c r="M174" i="12"/>
  <c r="M142" i="12"/>
  <c r="M132" i="12"/>
  <c r="P27" i="12" l="1"/>
  <c r="Q25" i="12" s="1"/>
  <c r="P28" i="12"/>
  <c r="N184" i="12"/>
  <c r="N194" i="12"/>
  <c r="M148" i="12"/>
  <c r="N126" i="12"/>
  <c r="O28" i="12"/>
  <c r="Q32" i="12"/>
  <c r="R30" i="12" s="1"/>
  <c r="P33" i="12"/>
  <c r="N168" i="12"/>
  <c r="N158" i="12"/>
  <c r="P38" i="12"/>
  <c r="Q37" i="12"/>
  <c r="R35" i="12" s="1"/>
  <c r="Q38" i="12"/>
  <c r="Q33" i="12" l="1"/>
  <c r="N142" i="12"/>
  <c r="N132" i="12"/>
  <c r="N174" i="12"/>
  <c r="O152" i="12"/>
  <c r="O178" i="12"/>
  <c r="N200" i="12"/>
  <c r="R32" i="12"/>
  <c r="S30" i="12" s="1"/>
  <c r="R37" i="12"/>
  <c r="S35" i="12" s="1"/>
  <c r="R38" i="12"/>
  <c r="Q27" i="12"/>
  <c r="R25" i="12" s="1"/>
  <c r="Q28" i="12" l="1"/>
  <c r="S37" i="12"/>
  <c r="T35" i="12" s="1"/>
  <c r="S38" i="12"/>
  <c r="O184" i="12"/>
  <c r="O194" i="12"/>
  <c r="O168" i="12"/>
  <c r="O158" i="12"/>
  <c r="S32" i="12"/>
  <c r="T30" i="12" s="1"/>
  <c r="R33" i="12"/>
  <c r="R27" i="12"/>
  <c r="S25" i="12" s="1"/>
  <c r="R28" i="12"/>
  <c r="O126" i="12"/>
  <c r="N148" i="12"/>
  <c r="S33" i="12" l="1"/>
  <c r="O174" i="12"/>
  <c r="P152" i="12"/>
  <c r="P178" i="12"/>
  <c r="O200" i="12"/>
  <c r="S27" i="12"/>
  <c r="T25" i="12" s="1"/>
  <c r="S28" i="12"/>
  <c r="T32" i="12"/>
  <c r="U30" i="12" s="1"/>
  <c r="U32" i="12" s="1"/>
  <c r="U33" i="12" s="1"/>
  <c r="O142" i="12"/>
  <c r="O132" i="12"/>
  <c r="T37" i="12"/>
  <c r="U35" i="12" s="1"/>
  <c r="T38" i="12"/>
  <c r="T33" i="12" l="1"/>
  <c r="V33" i="12" s="1"/>
  <c r="D41" i="12" s="1"/>
  <c r="D42" i="12" s="1"/>
  <c r="P184" i="12"/>
  <c r="P194" i="12"/>
  <c r="P158" i="12"/>
  <c r="P168" i="12"/>
  <c r="T27" i="12"/>
  <c r="U25" i="12" s="1"/>
  <c r="U27" i="12" s="1"/>
  <c r="U28" i="12" s="1"/>
  <c r="T28" i="12"/>
  <c r="U37" i="12"/>
  <c r="E30" i="12" s="1"/>
  <c r="P126" i="12"/>
  <c r="O148" i="12"/>
  <c r="V28" i="12" l="1"/>
  <c r="C41" i="12" s="1"/>
  <c r="C42" i="12" s="1"/>
  <c r="P174" i="12"/>
  <c r="Q152" i="12"/>
  <c r="P142" i="12"/>
  <c r="P132" i="12"/>
  <c r="P200" i="12"/>
  <c r="Q178" i="12"/>
  <c r="U38" i="12"/>
  <c r="V38" i="12" s="1"/>
  <c r="E41" i="12" s="1"/>
  <c r="E42" i="12" s="1"/>
  <c r="Q168" i="12" l="1"/>
  <c r="Q158" i="12"/>
  <c r="F41" i="12"/>
  <c r="Q126" i="12"/>
  <c r="P148" i="12"/>
  <c r="C44" i="12"/>
  <c r="F42" i="12"/>
  <c r="D44" i="12"/>
  <c r="Q194" i="12"/>
  <c r="Q184" i="12"/>
  <c r="C14" i="12" l="1"/>
  <c r="C15" i="12" s="1"/>
  <c r="C30" i="12"/>
  <c r="D14" i="12"/>
  <c r="D15" i="12" s="1"/>
  <c r="D30" i="12"/>
  <c r="Q142" i="12"/>
  <c r="Q132" i="12"/>
  <c r="Q200" i="12"/>
  <c r="R178" i="12"/>
  <c r="Q174" i="12"/>
  <c r="R152" i="12"/>
  <c r="R184" i="12" l="1"/>
  <c r="R194" i="12"/>
  <c r="Q148" i="12"/>
  <c r="R126" i="12"/>
  <c r="R158" i="12"/>
  <c r="R168" i="12"/>
  <c r="S152" i="12" l="1"/>
  <c r="R174" i="12"/>
  <c r="R132" i="12"/>
  <c r="R142" i="12"/>
  <c r="S178" i="12"/>
  <c r="R200" i="12"/>
  <c r="S184" i="12" l="1"/>
  <c r="S194" i="12"/>
  <c r="S126" i="12"/>
  <c r="R148" i="12"/>
  <c r="S168" i="12"/>
  <c r="S158" i="12"/>
  <c r="S132" i="12" l="1"/>
  <c r="S142" i="12"/>
  <c r="T152" i="12"/>
  <c r="S174" i="12"/>
  <c r="T178" i="12"/>
  <c r="S200" i="12"/>
  <c r="T168" i="12" l="1"/>
  <c r="T158" i="12"/>
  <c r="T184" i="12"/>
  <c r="T194" i="12"/>
  <c r="S148" i="12"/>
  <c r="T126" i="12"/>
  <c r="T142" i="12" l="1"/>
  <c r="T132" i="12"/>
  <c r="U178" i="12"/>
  <c r="T200" i="12"/>
  <c r="U152" i="12"/>
  <c r="T174" i="12"/>
  <c r="U158" i="12" l="1"/>
  <c r="U168" i="12"/>
  <c r="V152" i="12"/>
  <c r="V158" i="12" s="1"/>
  <c r="U194" i="12"/>
  <c r="U184" i="12"/>
  <c r="V178" i="12"/>
  <c r="V184" i="12" s="1"/>
  <c r="T148" i="12"/>
  <c r="U126" i="12"/>
  <c r="U142" i="12" l="1"/>
  <c r="U132" i="12"/>
  <c r="V126" i="12"/>
  <c r="V132" i="12" s="1"/>
  <c r="D23" i="12"/>
  <c r="D29" i="12" s="1"/>
  <c r="U174" i="12"/>
  <c r="V168" i="12"/>
  <c r="V174" i="12" s="1"/>
  <c r="U200" i="12"/>
  <c r="V194" i="12"/>
  <c r="V200" i="12" s="1"/>
  <c r="D31" i="12" l="1"/>
  <c r="U148" i="12"/>
  <c r="C23" i="12"/>
  <c r="V142" i="12"/>
  <c r="V148" i="12" s="1"/>
  <c r="C29" i="12" l="1"/>
  <c r="E23" i="12"/>
  <c r="C31" i="12" l="1"/>
  <c r="E29" i="12"/>
  <c r="E31" i="12" s="1"/>
</calcChain>
</file>

<file path=xl/sharedStrings.xml><?xml version="1.0" encoding="utf-8"?>
<sst xmlns="http://schemas.openxmlformats.org/spreadsheetml/2006/main" count="1288" uniqueCount="148">
  <si>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</si>
  <si>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</si>
  <si>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</si>
  <si>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</si>
  <si>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</si>
  <si>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</si>
  <si>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</si>
  <si>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</si>
  <si>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</si>
  <si>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</si>
  <si>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</si>
  <si>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</si>
  <si>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</si>
  <si>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</si>
  <si>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</si>
  <si>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</si>
  <si>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</si>
  <si>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</si>
  <si>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</si>
  <si>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</si>
  <si>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</si>
  <si>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</si>
  <si>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</si>
  <si>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</si>
  <si>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</si>
  <si>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</si>
  <si>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</si>
  <si>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</si>
  <si>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</si>
  <si>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</si>
  <si>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</si>
  <si>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</si>
  <si>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</si>
  <si>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</si>
  <si>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</si>
  <si>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</si>
  <si>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</si>
  <si>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</si>
  <si>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</si>
  <si>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</si>
  <si>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</si>
  <si>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</si>
  <si>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</si>
  <si>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</si>
  <si>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</si>
  <si>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</si>
  <si>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</si>
  <si>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</si>
  <si>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</si>
  <si>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</si>
  <si>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</si>
  <si>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</si>
  <si>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</si>
  <si>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</si>
  <si>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</si>
  <si>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</si>
  <si>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</si>
  <si>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</si>
  <si>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</si>
  <si>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</si>
  <si>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</si>
  <si>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</si>
  <si>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</si>
  <si>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</si>
  <si>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</si>
  <si>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</si>
  <si>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</si>
  <si>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</si>
  <si>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</si>
  <si>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</si>
  <si>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</si>
  <si>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</si>
  <si>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</si>
  <si>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</si>
  <si>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</si>
  <si>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</si>
  <si>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</si>
  <si>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</si>
  <si>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</si>
  <si>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</si>
  <si>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</si>
  <si>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</si>
  <si>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</si>
  <si>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</si>
  <si>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</si>
  <si>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</si>
  <si>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</si>
  <si>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</si>
  <si>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</si>
  <si>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</si>
  <si>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</si>
  <si>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Summary Tables</t>
  </si>
  <si>
    <t>Detailed Calculations: 12-Month Average Approach for Rate Base</t>
  </si>
  <si>
    <t>2022 Ending Gross Assets ($000's)</t>
  </si>
  <si>
    <t>Gross Assets ($000's)</t>
  </si>
  <si>
    <t>OEB Account and Description</t>
  </si>
  <si>
    <t>Line to Pickle Lake
(UTR Network Rate)</t>
  </si>
  <si>
    <t>Remote Connection Lines
(H1RCI Rate)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</si>
  <si>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</si>
  <si>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</si>
  <si>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</si>
  <si>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</si>
  <si>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</si>
  <si>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</si>
  <si>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</si>
  <si>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</si>
  <si>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</si>
  <si>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</si>
  <si>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</si>
  <si>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</si>
  <si>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</si>
  <si>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1715 - Station Equipment (Station and Transformers)</t>
  </si>
  <si>
    <t>LTPL</t>
  </si>
  <si>
    <t>Opening</t>
  </si>
  <si>
    <t>1715A - Station Equipment (Switches and Breakers)</t>
  </si>
  <si>
    <t>1715B - Station Equipment (Protection and Control)</t>
  </si>
  <si>
    <t>Closing</t>
  </si>
  <si>
    <t>1720 - Towers and Fixtures</t>
  </si>
  <si>
    <t>Average</t>
  </si>
  <si>
    <t>1725 - Poles and Fixtures</t>
  </si>
  <si>
    <t>1730 - OH Conductor and Devices</t>
  </si>
  <si>
    <t>RCL</t>
  </si>
  <si>
    <t>Sub-Total Transmission System Plant</t>
  </si>
  <si>
    <t>1930 - Transportation Equipment</t>
  </si>
  <si>
    <t>GP</t>
  </si>
  <si>
    <t>2022 Ending Accumulated Depreciation ($000's)</t>
  </si>
  <si>
    <t>Accumulated Depreciation ($000's)</t>
  </si>
  <si>
    <t>12-Month Averages for Determination of 2022 Rate Base</t>
  </si>
  <si>
    <t>Item</t>
  </si>
  <si>
    <t>2022 12-Month Average ($000's)</t>
  </si>
  <si>
    <t>Gross Fixed Assets</t>
  </si>
  <si>
    <t>Less Accumulated Depreciation</t>
  </si>
  <si>
    <t>Net Fixed Assets</t>
  </si>
  <si>
    <t>Gross Assets  by Account ($000's)</t>
  </si>
  <si>
    <t>% Allocation of General Plant to LTPL and RCL</t>
  </si>
  <si>
    <t>LTPL Opening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</si>
  <si>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</si>
  <si>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</si>
  <si>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</si>
  <si>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</si>
  <si>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</si>
  <si>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</si>
  <si>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</si>
  <si>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</si>
  <si>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</si>
  <si>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</si>
  <si>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</si>
  <si>
    <t>E = C + D*4/12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</si>
</sst>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;\(0\);&quot;-&quot;"/>
    <numFmt numFmtId="167" formatCode="_-* #,##0_-;\-* #,##0_-;_-* &quot;-&quot;??_-;_-@_-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13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  <xf numFmtId="10" fontId="4" fillId="0" borderId="0" xfId="2" applyNumberFormat="1" applyFont="1" applyAlignment="1">
      <alignment horizontal="center"/>
    </xf>
    <xf numFmtId="165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5" fontId="4" fillId="3" borderId="2" xfId="1" applyNumberFormat="1" applyFont="1" applyFill="1" applyBorder="1"/>
    <xf numFmtId="165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5" fontId="5" fillId="0" borderId="2" xfId="1" applyNumberFormat="1" applyFont="1" applyBorder="1"/>
    <xf numFmtId="0" fontId="5" fillId="0" borderId="8" xfId="0" applyFont="1" applyBorder="1"/>
    <xf numFmtId="165" fontId="5" fillId="4" borderId="2" xfId="1" applyNumberFormat="1" applyFont="1" applyFill="1" applyBorder="1"/>
    <xf numFmtId="165" fontId="4" fillId="0" borderId="0" xfId="1" applyNumberFormat="1" applyFont="1" applyBorder="1"/>
    <xf numFmtId="0" fontId="5" fillId="0" borderId="0" xfId="0" applyFont="1" applyBorder="1" applyAlignment="1">
      <alignment horizontal="left"/>
    </xf>
    <xf numFmtId="165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5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5" fontId="4" fillId="3" borderId="2" xfId="0" applyNumberFormat="1" applyFont="1" applyFill="1" applyBorder="1"/>
    <xf numFmtId="165" fontId="5" fillId="4" borderId="2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wrapText="1"/>
    </xf>
    <xf numFmtId="166" fontId="4" fillId="3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5" xfId="0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 applyAlignment="1"/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167" fontId="4" fillId="0" borderId="2" xfId="0" applyNumberFormat="1" applyFont="1" applyBorder="1"/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168" fontId="14" fillId="0" borderId="0" xfId="2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164" fontId="4" fillId="0" borderId="2" xfId="0" applyNumberFormat="1" applyFont="1" applyBorder="1"/>
    <xf numFmtId="0" fontId="13" fillId="0" borderId="2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Fill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4%20Audit%20&amp;%20Review/2014%20-%202015%20Audit%20Planning/ROE%20Project/Supporting%20Documents/EB-2010-0379%20PEG%20TFP%20and%20BM%20database%20calcul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diek/Local%20Settings/Temporary%20Internet%20Files/OLKA/Exhibit%203%20Distribution%20Revenue%20Throughputs%20-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4%20Audit%20&amp;%20Review/2014%20-%202015%20Audit%20Planning/ROE%20Project/Investment%20and%20Reliability%20Performance%20Dashboard_2013%20+-10%25%20meth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e/Downloads/Regulatory%20Return%20on%20Rate%20Base%20-%20June%207,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eungmi/Local%20Settings/Temporary%20Internet%20Files/Content.Outlook/3AKW1YUE/2011%20ED%202%201%207%20ELECTRICITY%20Trial%20Balance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wando/%7bProfile%7d/Desktop/Consumer%20Complain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heungmi/Local%20Settings/Temporary%20Internet%20Files/Content.Outlook/3AKW1YUE/2011%20ED%202%201%207%20ELECTRICITY%20Trial%20Balance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imited/Audit/2015%20Audits%20and%20Reviews/ROE%20sector%20review/Investment%20Reliability%20Model/investment%20&amp;%20reliability%20model%20-%20for%20the%20fiscal%20year%202014_24Sept_9am_updated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atayPikang\Regulatory\01%20Rate%20Applications\2023%20Rate%20Application\2023%20Models\June%20Update%20Model%202023\WPLP_Consolidated%20Inputs%20for%20OEB%20Model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HVDS-LOW</v>
          </cell>
          <cell r="E3">
            <v>0.45</v>
          </cell>
        </row>
      </sheetData>
      <sheetData sheetId="20"/>
      <sheetData sheetId="21"/>
      <sheetData sheetId="22"/>
      <sheetData sheetId="23">
        <row r="1">
          <cell r="B1" t="str">
            <v>Distributor Data for Year ended Dec 31st, 2011</v>
          </cell>
          <cell r="C1">
            <v>0</v>
          </cell>
          <cell r="D1">
            <v>0</v>
          </cell>
          <cell r="E1" t="str">
            <v>Algoma Power Inc.</v>
          </cell>
          <cell r="F1" t="str">
            <v>Atikokan Hydro Inc.</v>
          </cell>
          <cell r="G1" t="str">
            <v>Bluewater Power Distribution Corporation</v>
          </cell>
          <cell r="H1" t="str">
            <v>Brant County Power Inc.</v>
          </cell>
          <cell r="I1" t="str">
            <v>Brantford Power Inc.</v>
          </cell>
          <cell r="J1" t="str">
            <v>Burlington Hydro Inc.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COLLUS Power Corporation</v>
          </cell>
          <cell r="R1" t="str">
            <v>Cooperative Hydro Embrun Inc.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Frances Power Corporation</v>
          </cell>
          <cell r="AA1" t="str">
            <v>Greater Sudbury Hydro Inc.</v>
          </cell>
          <cell r="AB1" t="str">
            <v>Grimsby Power Incorporated</v>
          </cell>
          <cell r="AC1" t="str">
            <v>Guelph Hydro Electric Systems Inc.</v>
          </cell>
          <cell r="AD1" t="str">
            <v>Haldimand County Hydro Inc.</v>
          </cell>
          <cell r="AE1" t="str">
            <v>Halton Hills Hydro Inc.</v>
          </cell>
          <cell r="AF1" t="str">
            <v>Hearst Power Distribution Company Limited</v>
          </cell>
          <cell r="AG1" t="str">
            <v>Horizon Utilities Corporation</v>
          </cell>
          <cell r="AH1" t="str">
            <v>Hydro 2000 Inc.</v>
          </cell>
          <cell r="AI1" t="str">
            <v>Hydro Hawkesbury Inc.</v>
          </cell>
          <cell r="AJ1" t="str">
            <v>Hydro One Brampton Networks Inc.</v>
          </cell>
          <cell r="AK1" t="str">
            <v>Hydro One Networks Inc.</v>
          </cell>
          <cell r="AL1" t="str">
            <v>Hydro Ottawa Limited</v>
          </cell>
          <cell r="AM1" t="str">
            <v>Innisfil Hydro Distribution Systems Limited</v>
          </cell>
          <cell r="AN1" t="str">
            <v>Kenora Hydro Electric Corporation Ltd.</v>
          </cell>
          <cell r="AO1" t="str">
            <v>Kingston Hydro Corporation</v>
          </cell>
          <cell r="AP1" t="str">
            <v>Kitchener-Wilmot Hydro Inc.</v>
          </cell>
          <cell r="AQ1" t="str">
            <v>Lakefront Utilities Inc.</v>
          </cell>
          <cell r="AR1" t="str">
            <v>Lakeland Power Distribution Ltd.</v>
          </cell>
          <cell r="AS1" t="str">
            <v>London Hydro Inc.</v>
          </cell>
          <cell r="AT1" t="str">
            <v>Middlesex Power Distribution Corporation</v>
          </cell>
          <cell r="AU1" t="str">
            <v>Midland Power Utility Corporation</v>
          </cell>
          <cell r="AV1" t="str">
            <v>Milton Hydro Distribution Inc.</v>
          </cell>
          <cell r="AW1" t="str">
            <v>Newmarket - Tay Power Distribution Ltd.</v>
          </cell>
          <cell r="AX1" t="str">
            <v>Niagara Peninsula Energy Inc.</v>
          </cell>
          <cell r="AY1" t="str">
            <v>Niagara-on-the-Lake Hydro Inc.</v>
          </cell>
          <cell r="AZ1" t="str">
            <v>Norfolk Power Distribution Inc.</v>
          </cell>
          <cell r="BA1" t="str">
            <v>North Bay Hydro Distribution Limited</v>
          </cell>
          <cell r="BB1" t="str">
            <v>Northern Ontario Wires Inc.</v>
          </cell>
          <cell r="BC1" t="str">
            <v>Oakville Hydro Electricity Distribution Inc.</v>
          </cell>
          <cell r="BD1" t="str">
            <v>Orangeville Hydro Limited</v>
          </cell>
          <cell r="BE1" t="str">
            <v>Orillia Power Distribution Corporation</v>
          </cell>
          <cell r="BF1" t="str">
            <v>Oshawa PUC Networks Inc.</v>
          </cell>
          <cell r="BG1" t="str">
            <v>Ottawa River Power Corporation</v>
          </cell>
          <cell r="BH1" t="str">
            <v>Parry Sound Power Corporation</v>
          </cell>
          <cell r="BI1" t="str">
            <v>Peterborough Distribution Incorporated</v>
          </cell>
          <cell r="BJ1" t="str">
            <v>Port Colborne (CNP)</v>
          </cell>
          <cell r="BK1" t="str">
            <v>PowerStream Inc.</v>
          </cell>
          <cell r="BL1" t="str">
            <v>PUC Distribution Inc.</v>
          </cell>
          <cell r="BM1" t="str">
            <v>Renfrew Hydro Inc.</v>
          </cell>
          <cell r="BN1" t="str">
            <v>Rideau St. Lawrence Distribution Inc.</v>
          </cell>
          <cell r="BO1" t="str">
            <v>Sioux Lookout Hydro Inc.</v>
          </cell>
          <cell r="BP1" t="str">
            <v>St. Thomas Energy Inc.</v>
          </cell>
          <cell r="BQ1" t="str">
            <v>Thunder Bay Hydro Electricity Distribution Inc.</v>
          </cell>
          <cell r="BR1" t="str">
            <v>Tillsonburg Hydro Inc.</v>
          </cell>
          <cell r="BS1" t="str">
            <v>Toronto Hydro-Electric System Limited</v>
          </cell>
          <cell r="BT1" t="str">
            <v>Veridian Connections Inc.</v>
          </cell>
          <cell r="BU1" t="str">
            <v>Wasaga Distribution Inc.</v>
          </cell>
          <cell r="BV1" t="str">
            <v>Waterloo North Hydro Inc.</v>
          </cell>
          <cell r="BW1" t="str">
            <v>Welland Hydro-Electric System Corp.</v>
          </cell>
          <cell r="BX1" t="str">
            <v>Wellington North Power Inc.</v>
          </cell>
          <cell r="BY1" t="str">
            <v>West Coast Huron Energy Inc.</v>
          </cell>
          <cell r="BZ1" t="str">
            <v>West Perth Power Inc.</v>
          </cell>
          <cell r="CA1" t="str">
            <v>Westario Power Inc.</v>
          </cell>
          <cell r="CB1" t="str">
            <v>Whitby Hydro Electric Corporation</v>
          </cell>
          <cell r="CC1" t="str">
            <v>Woodstock Hydro Services Inc.</v>
          </cell>
          <cell r="CD1" t="str">
            <v>Eastern Ontario Power Inc.</v>
          </cell>
        </row>
        <row r="2">
          <cell r="B2" t="str">
            <v>PEG Variables</v>
          </cell>
          <cell r="C2" t="str">
            <v>Name</v>
          </cell>
          <cell r="D2" t="str">
            <v>Year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</row>
        <row r="4">
          <cell r="B4" t="str">
            <v>Total Plant in Service</v>
          </cell>
          <cell r="C4" t="str">
            <v>PTOT</v>
          </cell>
          <cell r="D4">
            <v>2011</v>
          </cell>
          <cell r="E4">
            <v>125850094.08999999</v>
          </cell>
          <cell r="F4">
            <v>5224251.2700000005</v>
          </cell>
          <cell r="G4">
            <v>112634407</v>
          </cell>
          <cell r="H4">
            <v>29895756.27</v>
          </cell>
          <cell r="I4">
            <v>96442334.849999994</v>
          </cell>
          <cell r="J4">
            <v>234956170.01999998</v>
          </cell>
          <cell r="K4">
            <v>192413506</v>
          </cell>
          <cell r="L4">
            <v>93206044.000000015</v>
          </cell>
          <cell r="M4">
            <v>17807505.149999999</v>
          </cell>
          <cell r="N4">
            <v>2107829.7799999998</v>
          </cell>
          <cell r="O4">
            <v>89517793.439999983</v>
          </cell>
          <cell r="P4" t="e">
            <v>#N/A</v>
          </cell>
          <cell r="Q4">
            <v>38428841.859999999</v>
          </cell>
          <cell r="R4">
            <v>3522012.040000001</v>
          </cell>
          <cell r="S4">
            <v>26499928.68</v>
          </cell>
          <cell r="T4">
            <v>874218682.37999988</v>
          </cell>
          <cell r="U4">
            <v>319618707.81</v>
          </cell>
          <cell r="V4">
            <v>42335149.559999995</v>
          </cell>
          <cell r="W4">
            <v>7467515.2400000012</v>
          </cell>
          <cell r="X4">
            <v>63672138.839999996</v>
          </cell>
          <cell r="Y4">
            <v>84310398.670000002</v>
          </cell>
          <cell r="Z4">
            <v>10629132.750000002</v>
          </cell>
          <cell r="AA4">
            <v>188982217.20999998</v>
          </cell>
          <cell r="AB4">
            <v>30819371.670000002</v>
          </cell>
          <cell r="AC4">
            <v>191891362.99000001</v>
          </cell>
          <cell r="AD4">
            <v>66179542.329999998</v>
          </cell>
          <cell r="AE4">
            <v>57800219</v>
          </cell>
          <cell r="AF4">
            <v>3872939.17</v>
          </cell>
          <cell r="AG4">
            <v>676539038.45999992</v>
          </cell>
          <cell r="AH4">
            <v>1089603.08</v>
          </cell>
          <cell r="AI4">
            <v>3885578.19</v>
          </cell>
          <cell r="AJ4">
            <v>637549843.93000007</v>
          </cell>
          <cell r="AK4">
            <v>7860833259.8099995</v>
          </cell>
          <cell r="AL4">
            <v>1160073945.05</v>
          </cell>
          <cell r="AM4">
            <v>59865833.889999986</v>
          </cell>
          <cell r="AN4">
            <v>15360882.779999999</v>
          </cell>
          <cell r="AO4">
            <v>51115070</v>
          </cell>
          <cell r="AP4">
            <v>329642639.25</v>
          </cell>
          <cell r="AQ4">
            <v>21795982.379999999</v>
          </cell>
          <cell r="AR4">
            <v>30524987.689999998</v>
          </cell>
          <cell r="AS4">
            <v>408055347.51999998</v>
          </cell>
          <cell r="AT4">
            <v>21175696.340000004</v>
          </cell>
          <cell r="AU4">
            <v>24671443.300000001</v>
          </cell>
          <cell r="AV4">
            <v>144101184</v>
          </cell>
          <cell r="AW4">
            <v>119443795.72000001</v>
          </cell>
          <cell r="AX4">
            <v>218322705.93999997</v>
          </cell>
          <cell r="AY4">
            <v>46762239.200000003</v>
          </cell>
          <cell r="AZ4">
            <v>88030720.170000002</v>
          </cell>
          <cell r="BA4">
            <v>100796808.36000001</v>
          </cell>
          <cell r="BB4">
            <v>7865405.7200000007</v>
          </cell>
          <cell r="BC4">
            <v>270625467.22000003</v>
          </cell>
          <cell r="BD4">
            <v>35782607.49000001</v>
          </cell>
          <cell r="BE4">
            <v>34333810.549999997</v>
          </cell>
          <cell r="BF4">
            <v>172069560.06000003</v>
          </cell>
          <cell r="BG4">
            <v>26471326.210000005</v>
          </cell>
          <cell r="BH4">
            <v>12139958.049999999</v>
          </cell>
          <cell r="BI4">
            <v>90945334.389999971</v>
          </cell>
          <cell r="BJ4">
            <v>16752395.579999998</v>
          </cell>
          <cell r="BK4">
            <v>1619407126.1500003</v>
          </cell>
          <cell r="BL4">
            <v>99682620</v>
          </cell>
          <cell r="BM4">
            <v>13229840.120000001</v>
          </cell>
          <cell r="BN4">
            <v>6974954.9600000009</v>
          </cell>
          <cell r="BO4">
            <v>8575068.2000000011</v>
          </cell>
          <cell r="BP4">
            <v>48155190.470000006</v>
          </cell>
          <cell r="BQ4">
            <v>166583882.19999999</v>
          </cell>
          <cell r="BR4">
            <v>18150571.300000001</v>
          </cell>
          <cell r="BS4">
            <v>4902256189.1300001</v>
          </cell>
          <cell r="BT4">
            <v>385442693</v>
          </cell>
          <cell r="BU4">
            <v>24550154.629999999</v>
          </cell>
          <cell r="BV4">
            <v>292818499</v>
          </cell>
          <cell r="BW4">
            <v>52258110.830000006</v>
          </cell>
          <cell r="BX4">
            <v>11566919.860000001</v>
          </cell>
          <cell r="BY4">
            <v>6465698</v>
          </cell>
          <cell r="BZ4" t="e">
            <v>#N/A</v>
          </cell>
          <cell r="CA4">
            <v>54544098</v>
          </cell>
          <cell r="CB4">
            <v>161115415.54999998</v>
          </cell>
          <cell r="CC4">
            <v>47355941.629999995</v>
          </cell>
          <cell r="CD4">
            <v>0</v>
          </cell>
        </row>
        <row r="5">
          <cell r="B5" t="str">
            <v>Accumulated Amortization</v>
          </cell>
          <cell r="C5" t="str">
            <v>ACCDEP</v>
          </cell>
          <cell r="D5">
            <v>2011</v>
          </cell>
          <cell r="E5">
            <v>-52122906.090000004</v>
          </cell>
          <cell r="F5">
            <v>-3124959.67</v>
          </cell>
          <cell r="G5">
            <v>-48565489</v>
          </cell>
          <cell r="H5">
            <v>-10572447.83</v>
          </cell>
          <cell r="I5">
            <v>-30219185.079999998</v>
          </cell>
          <cell r="J5">
            <v>-125888831.08</v>
          </cell>
          <cell r="K5">
            <v>-90948461</v>
          </cell>
          <cell r="L5">
            <v>-39173508.390000001</v>
          </cell>
          <cell r="M5">
            <v>-9831269.0199999996</v>
          </cell>
          <cell r="N5">
            <v>-1364869.56</v>
          </cell>
          <cell r="O5">
            <v>-35994406.350000001</v>
          </cell>
          <cell r="P5" t="e">
            <v>#N/A</v>
          </cell>
          <cell r="Q5">
            <v>-14872687.140000001</v>
          </cell>
          <cell r="R5">
            <v>-1251985.6499999999</v>
          </cell>
          <cell r="S5">
            <v>-14871786.390000001</v>
          </cell>
          <cell r="T5">
            <v>-425820957.5</v>
          </cell>
          <cell r="U5">
            <v>-130864724.44</v>
          </cell>
          <cell r="V5">
            <v>-14546687.220000001</v>
          </cell>
          <cell r="W5">
            <v>-4891084.3899999997</v>
          </cell>
          <cell r="X5">
            <v>-18481858.18</v>
          </cell>
          <cell r="Y5">
            <v>-46584221.289999999</v>
          </cell>
          <cell r="Z5">
            <v>-7758541.1600000001</v>
          </cell>
          <cell r="AA5">
            <v>-108870023.64</v>
          </cell>
          <cell r="AB5">
            <v>-13605416.74</v>
          </cell>
          <cell r="AC5">
            <v>-49185489.840000004</v>
          </cell>
          <cell r="AD5">
            <v>-25539682.400000002</v>
          </cell>
          <cell r="AE5">
            <v>-21309808</v>
          </cell>
          <cell r="AF5">
            <v>-3163486.41</v>
          </cell>
          <cell r="AG5">
            <v>-325707010.31999999</v>
          </cell>
          <cell r="AH5">
            <v>-486335.76</v>
          </cell>
          <cell r="AI5">
            <v>-1779449.81</v>
          </cell>
          <cell r="AJ5">
            <v>-258823741.33000001</v>
          </cell>
          <cell r="AK5">
            <v>-3024138817.3400002</v>
          </cell>
          <cell r="AL5">
            <v>-437985696.65000004</v>
          </cell>
          <cell r="AM5">
            <v>-27938674.370000001</v>
          </cell>
          <cell r="AN5">
            <v>-6780060.5800000001</v>
          </cell>
          <cell r="AO5">
            <v>-19543782</v>
          </cell>
          <cell r="AP5">
            <v>-133068380.33</v>
          </cell>
          <cell r="AQ5">
            <v>-8338498.3799999999</v>
          </cell>
          <cell r="AR5">
            <v>-10548742.58</v>
          </cell>
          <cell r="AS5">
            <v>-180949327.31999999</v>
          </cell>
          <cell r="AT5">
            <v>-11432833.890000001</v>
          </cell>
          <cell r="AU5">
            <v>-12270092.02</v>
          </cell>
          <cell r="AV5">
            <v>-61079639</v>
          </cell>
          <cell r="AW5">
            <v>-47531257</v>
          </cell>
          <cell r="AX5">
            <v>-104858659.13</v>
          </cell>
          <cell r="AY5">
            <v>-21171345.039999999</v>
          </cell>
          <cell r="AZ5">
            <v>-28096543.640000001</v>
          </cell>
          <cell r="BA5">
            <v>-51556263.5</v>
          </cell>
          <cell r="BB5">
            <v>-3468334.68</v>
          </cell>
          <cell r="BC5">
            <v>-92913946.400000006</v>
          </cell>
          <cell r="BD5">
            <v>-17739126.059999999</v>
          </cell>
          <cell r="BE5">
            <v>-18004651.289999999</v>
          </cell>
          <cell r="BF5">
            <v>-82243764.090000004</v>
          </cell>
          <cell r="BG5">
            <v>-16998913.510000002</v>
          </cell>
          <cell r="BH5">
            <v>-7400061.8200000003</v>
          </cell>
          <cell r="BI5">
            <v>-33043910.699999999</v>
          </cell>
          <cell r="BJ5">
            <v>-2707144.5300000003</v>
          </cell>
          <cell r="BK5">
            <v>-664848363.53999996</v>
          </cell>
          <cell r="BL5">
            <v>-49620201</v>
          </cell>
          <cell r="BM5">
            <v>-8580105.6899999995</v>
          </cell>
          <cell r="BN5">
            <v>-2232001.13</v>
          </cell>
          <cell r="BO5">
            <v>-3236651.6</v>
          </cell>
          <cell r="BP5">
            <v>-22001262.23</v>
          </cell>
          <cell r="BQ5">
            <v>-90481827.459999993</v>
          </cell>
          <cell r="BR5">
            <v>-9385731.8499999996</v>
          </cell>
          <cell r="BS5">
            <v>-2424230703.5600004</v>
          </cell>
          <cell r="BT5">
            <v>-198080627</v>
          </cell>
          <cell r="BU5">
            <v>-10758555.029999999</v>
          </cell>
          <cell r="BV5">
            <v>-113739171</v>
          </cell>
          <cell r="BW5">
            <v>-27863508.84</v>
          </cell>
          <cell r="BX5">
            <v>-6335545.21</v>
          </cell>
          <cell r="BY5">
            <v>-2126235</v>
          </cell>
          <cell r="BZ5" t="e">
            <v>#N/A</v>
          </cell>
          <cell r="CA5">
            <v>-17079279</v>
          </cell>
          <cell r="CB5">
            <v>-70410934.049999997</v>
          </cell>
          <cell r="CC5">
            <v>-19260341.66</v>
          </cell>
          <cell r="CD5">
            <v>0</v>
          </cell>
        </row>
        <row r="6">
          <cell r="B6" t="str">
            <v>Amortization Expense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7" t="str">
            <v>Plant Additions</v>
          </cell>
          <cell r="C7" t="str">
            <v>PADD</v>
          </cell>
          <cell r="D7">
            <v>2011</v>
          </cell>
          <cell r="E7">
            <v>10996795</v>
          </cell>
          <cell r="F7">
            <v>77623</v>
          </cell>
          <cell r="G7">
            <v>5392223</v>
          </cell>
          <cell r="H7">
            <v>2818212</v>
          </cell>
          <cell r="I7">
            <v>4877144</v>
          </cell>
          <cell r="J7">
            <v>10310227.59</v>
          </cell>
          <cell r="K7">
            <v>9845215</v>
          </cell>
          <cell r="L7">
            <v>4418807.84</v>
          </cell>
          <cell r="M7">
            <v>778339.9</v>
          </cell>
          <cell r="N7">
            <v>10450.210000000001</v>
          </cell>
          <cell r="O7">
            <v>5234718.66</v>
          </cell>
          <cell r="P7" t="e">
            <v>#N/A</v>
          </cell>
          <cell r="Q7">
            <v>2074625.41</v>
          </cell>
          <cell r="R7">
            <v>66424.399999999994</v>
          </cell>
          <cell r="S7">
            <v>480331.29000000004</v>
          </cell>
          <cell r="T7">
            <v>48923842.310000002</v>
          </cell>
          <cell r="U7">
            <v>14352978</v>
          </cell>
          <cell r="V7">
            <v>2786470</v>
          </cell>
          <cell r="W7">
            <v>333755.63</v>
          </cell>
          <cell r="X7">
            <v>6166331.3300000001</v>
          </cell>
          <cell r="Y7">
            <v>3621283</v>
          </cell>
          <cell r="Z7">
            <v>11146.800000000001</v>
          </cell>
          <cell r="AA7">
            <v>7725292.7000000002</v>
          </cell>
          <cell r="AB7">
            <v>1226678.3999999999</v>
          </cell>
          <cell r="AC7">
            <v>24307230</v>
          </cell>
          <cell r="AD7">
            <v>4947158</v>
          </cell>
          <cell r="AE7">
            <v>4345429</v>
          </cell>
          <cell r="AF7">
            <v>28364.66</v>
          </cell>
          <cell r="AG7">
            <v>39548836</v>
          </cell>
          <cell r="AH7">
            <v>65521.440000000002</v>
          </cell>
          <cell r="AI7">
            <v>188178.68</v>
          </cell>
          <cell r="AJ7">
            <v>38257711</v>
          </cell>
          <cell r="AK7">
            <v>730752993</v>
          </cell>
          <cell r="AL7">
            <v>81912537</v>
          </cell>
          <cell r="AM7">
            <v>3605881</v>
          </cell>
          <cell r="AN7">
            <v>661400.84</v>
          </cell>
          <cell r="AO7">
            <v>6208435</v>
          </cell>
          <cell r="AP7">
            <v>22909723.449999999</v>
          </cell>
          <cell r="AQ7">
            <v>1355825.79</v>
          </cell>
          <cell r="AR7">
            <v>2535288.7999999998</v>
          </cell>
          <cell r="AS7">
            <v>29231897.609999999</v>
          </cell>
          <cell r="AT7">
            <v>1279610.8400000001</v>
          </cell>
          <cell r="AU7">
            <v>1040739.82</v>
          </cell>
          <cell r="AV7">
            <v>9625504.5500000007</v>
          </cell>
          <cell r="AW7">
            <v>6432585.7800000003</v>
          </cell>
          <cell r="AX7">
            <v>9922020</v>
          </cell>
          <cell r="AY7">
            <v>2100669.59</v>
          </cell>
          <cell r="AZ7">
            <v>5761971.7999999998</v>
          </cell>
          <cell r="BA7">
            <v>7483082.4199999999</v>
          </cell>
          <cell r="BB7">
            <v>1430450.2</v>
          </cell>
          <cell r="BC7">
            <v>29860999.989999998</v>
          </cell>
          <cell r="BD7">
            <v>1597404.52</v>
          </cell>
          <cell r="BE7">
            <v>1899562</v>
          </cell>
          <cell r="BF7">
            <v>18284376</v>
          </cell>
          <cell r="BG7">
            <v>767212.21</v>
          </cell>
          <cell r="BH7">
            <v>353225.53</v>
          </cell>
          <cell r="BI7">
            <v>6203278</v>
          </cell>
          <cell r="BJ7">
            <v>1409893.3900000001</v>
          </cell>
          <cell r="BK7">
            <v>113399335.43000001</v>
          </cell>
          <cell r="BL7">
            <v>12862025</v>
          </cell>
          <cell r="BM7">
            <v>518263</v>
          </cell>
          <cell r="BN7">
            <v>516578</v>
          </cell>
          <cell r="BO7">
            <v>325819.82</v>
          </cell>
          <cell r="BP7">
            <v>2031855.44</v>
          </cell>
          <cell r="BQ7">
            <v>11195367</v>
          </cell>
          <cell r="BR7">
            <v>821257</v>
          </cell>
          <cell r="BS7">
            <v>470688548.31999999</v>
          </cell>
          <cell r="BT7">
            <v>25290429</v>
          </cell>
          <cell r="BU7">
            <v>617100.76</v>
          </cell>
          <cell r="BV7">
            <v>38214923</v>
          </cell>
          <cell r="BW7">
            <v>2484168</v>
          </cell>
          <cell r="BX7">
            <v>576440.37</v>
          </cell>
          <cell r="BY7">
            <v>492367</v>
          </cell>
          <cell r="BZ7" t="e">
            <v>#N/A</v>
          </cell>
          <cell r="CA7">
            <v>4329738</v>
          </cell>
          <cell r="CB7">
            <v>5080096</v>
          </cell>
          <cell r="CC7">
            <v>6422281.9800000004</v>
          </cell>
          <cell r="CD7">
            <v>1003911.56</v>
          </cell>
        </row>
        <row r="8">
          <cell r="B8" t="str">
            <v>OM&amp;A Expense</v>
          </cell>
          <cell r="C8" t="str">
            <v>COMA</v>
          </cell>
          <cell r="D8">
            <v>2011</v>
          </cell>
          <cell r="E8">
            <v>9716668.379999999</v>
          </cell>
          <cell r="F8">
            <v>933668.64</v>
          </cell>
          <cell r="G8">
            <v>10829934</v>
          </cell>
          <cell r="H8">
            <v>4555301.87</v>
          </cell>
          <cell r="I8">
            <v>6704261.8000000007</v>
          </cell>
          <cell r="J8">
            <v>14278410.779999999</v>
          </cell>
          <cell r="K8">
            <v>10613508</v>
          </cell>
          <cell r="L8">
            <v>5221144.63</v>
          </cell>
          <cell r="M8">
            <v>1924698.5699999998</v>
          </cell>
          <cell r="N8">
            <v>531716.38</v>
          </cell>
          <cell r="O8">
            <v>6550637.2800000012</v>
          </cell>
          <cell r="P8" t="e">
            <v>#N/A</v>
          </cell>
          <cell r="Q8">
            <v>4012963.25</v>
          </cell>
          <cell r="R8">
            <v>531002.76</v>
          </cell>
          <cell r="S8">
            <v>2069968.6400000004</v>
          </cell>
          <cell r="T8">
            <v>42768101.390000001</v>
          </cell>
          <cell r="U8">
            <v>22397702.23</v>
          </cell>
          <cell r="V8">
            <v>5670359.0700000003</v>
          </cell>
          <cell r="W8">
            <v>1050769.625</v>
          </cell>
          <cell r="X8">
            <v>5385334.6500000004</v>
          </cell>
          <cell r="Y8">
            <v>3908316.23</v>
          </cell>
          <cell r="Z8">
            <v>1291776.72</v>
          </cell>
          <cell r="AA8">
            <v>12049089.35</v>
          </cell>
          <cell r="AB8">
            <v>2078668.08</v>
          </cell>
          <cell r="AC8">
            <v>12594875.43</v>
          </cell>
          <cell r="AD8">
            <v>7171214.3900000006</v>
          </cell>
          <cell r="AE8">
            <v>4766673</v>
          </cell>
          <cell r="AF8">
            <v>810198.53999999992</v>
          </cell>
          <cell r="AG8">
            <v>40753989.579999998</v>
          </cell>
          <cell r="AH8">
            <v>301314.90000000008</v>
          </cell>
          <cell r="AI8">
            <v>891994.29999999993</v>
          </cell>
          <cell r="AJ8">
            <v>19508263.439999998</v>
          </cell>
          <cell r="AK8">
            <v>524798322.97000003</v>
          </cell>
          <cell r="AL8">
            <v>56871338.349999994</v>
          </cell>
          <cell r="AM8">
            <v>4096017.67</v>
          </cell>
          <cell r="AN8">
            <v>1991091.3499999999</v>
          </cell>
          <cell r="AO8">
            <v>5768581</v>
          </cell>
          <cell r="AP8">
            <v>14058260.18</v>
          </cell>
          <cell r="AQ8">
            <v>2217997.3800000004</v>
          </cell>
          <cell r="AR8">
            <v>2856629.6800000006</v>
          </cell>
          <cell r="AS8">
            <v>30075780.630000003</v>
          </cell>
          <cell r="AT8">
            <v>1712299.3099999998</v>
          </cell>
          <cell r="AU8">
            <v>1879897.87</v>
          </cell>
          <cell r="AV8">
            <v>6368533</v>
          </cell>
          <cell r="AW8">
            <v>6540075.3000000007</v>
          </cell>
          <cell r="AX8">
            <v>13737673.52</v>
          </cell>
          <cell r="AY8">
            <v>1885320.3199999998</v>
          </cell>
          <cell r="AZ8">
            <v>4609986.24</v>
          </cell>
          <cell r="BA8">
            <v>4996953.09</v>
          </cell>
          <cell r="BB8">
            <v>2091310.31</v>
          </cell>
          <cell r="BC8">
            <v>12832817.600000001</v>
          </cell>
          <cell r="BD8">
            <v>2834444.7600000002</v>
          </cell>
          <cell r="BE8">
            <v>4405707.6100000003</v>
          </cell>
          <cell r="BF8">
            <v>9471777.8399999999</v>
          </cell>
          <cell r="BG8">
            <v>2615907.1300000004</v>
          </cell>
          <cell r="BH8">
            <v>1301891.3899999999</v>
          </cell>
          <cell r="BI8">
            <v>6718432.8800000008</v>
          </cell>
          <cell r="BJ8">
            <v>3601276</v>
          </cell>
          <cell r="BK8">
            <v>57831837.340000004</v>
          </cell>
          <cell r="BL8">
            <v>8475990</v>
          </cell>
          <cell r="BM8">
            <v>1084572.3800000001</v>
          </cell>
          <cell r="BN8">
            <v>1546298.84</v>
          </cell>
          <cell r="BO8">
            <v>1140634.92</v>
          </cell>
          <cell r="BP8">
            <v>3450897.29</v>
          </cell>
          <cell r="BQ8">
            <v>11965372.18</v>
          </cell>
          <cell r="BR8">
            <v>2127161.3800000004</v>
          </cell>
          <cell r="BS8">
            <v>219301208.17000002</v>
          </cell>
          <cell r="BT8">
            <v>20308168</v>
          </cell>
          <cell r="BU8">
            <v>2178363.58</v>
          </cell>
          <cell r="BV8">
            <v>9428211</v>
          </cell>
          <cell r="BW8">
            <v>5112142.45</v>
          </cell>
          <cell r="BX8">
            <v>1542486.42</v>
          </cell>
          <cell r="BY8">
            <v>1376820</v>
          </cell>
          <cell r="BZ8" t="e">
            <v>#N/A</v>
          </cell>
          <cell r="CA8">
            <v>4521400</v>
          </cell>
          <cell r="CB8">
            <v>8403954.5700000003</v>
          </cell>
          <cell r="CC8">
            <v>3718347.5000000005</v>
          </cell>
          <cell r="CD8">
            <v>0</v>
          </cell>
        </row>
        <row r="9">
          <cell r="B9" t="str">
            <v>Income Taxes</v>
          </cell>
          <cell r="C9" t="str">
            <v>CTAXINC</v>
          </cell>
          <cell r="D9">
            <v>2011</v>
          </cell>
          <cell r="E9">
            <v>256419</v>
          </cell>
          <cell r="F9">
            <v>92771</v>
          </cell>
          <cell r="G9">
            <v>525000</v>
          </cell>
          <cell r="H9">
            <v>331241</v>
          </cell>
          <cell r="I9">
            <v>770034</v>
          </cell>
          <cell r="J9">
            <v>1382584.38</v>
          </cell>
          <cell r="K9">
            <v>1658699</v>
          </cell>
          <cell r="L9">
            <v>105151.73</v>
          </cell>
          <cell r="M9">
            <v>1322</v>
          </cell>
          <cell r="N9">
            <v>0</v>
          </cell>
          <cell r="O9">
            <v>372028</v>
          </cell>
          <cell r="P9" t="e">
            <v>#N/A</v>
          </cell>
          <cell r="Q9">
            <v>125438</v>
          </cell>
          <cell r="R9">
            <v>23202</v>
          </cell>
          <cell r="S9">
            <v>216886.96</v>
          </cell>
          <cell r="T9">
            <v>3190224.4</v>
          </cell>
          <cell r="U9">
            <v>1809267.63</v>
          </cell>
          <cell r="V9">
            <v>38640.520000000004</v>
          </cell>
          <cell r="W9">
            <v>20688</v>
          </cell>
          <cell r="X9">
            <v>383000</v>
          </cell>
          <cell r="Y9">
            <v>628000</v>
          </cell>
          <cell r="Z9">
            <v>-18585</v>
          </cell>
          <cell r="AA9">
            <v>1785193</v>
          </cell>
          <cell r="AB9">
            <v>29049.42</v>
          </cell>
          <cell r="AC9">
            <v>1452000</v>
          </cell>
          <cell r="AD9">
            <v>958816</v>
          </cell>
          <cell r="AE9">
            <v>443604</v>
          </cell>
          <cell r="AF9">
            <v>123666</v>
          </cell>
          <cell r="AG9">
            <v>5924016.5899999999</v>
          </cell>
          <cell r="AH9">
            <v>-7239</v>
          </cell>
          <cell r="AI9">
            <v>-36001</v>
          </cell>
          <cell r="AJ9">
            <v>3025368.73</v>
          </cell>
          <cell r="AK9">
            <v>66087660.909999996</v>
          </cell>
          <cell r="AL9">
            <v>8311816</v>
          </cell>
          <cell r="AM9">
            <v>293400</v>
          </cell>
          <cell r="AN9">
            <v>13631</v>
          </cell>
          <cell r="AO9">
            <v>133098</v>
          </cell>
          <cell r="AP9">
            <v>2430985.7800000003</v>
          </cell>
          <cell r="AQ9">
            <v>190000</v>
          </cell>
          <cell r="AR9">
            <v>140548</v>
          </cell>
          <cell r="AS9">
            <v>1600402.96</v>
          </cell>
          <cell r="AT9">
            <v>38394</v>
          </cell>
          <cell r="AU9">
            <v>166687</v>
          </cell>
          <cell r="AV9">
            <v>609466</v>
          </cell>
          <cell r="AW9">
            <v>0</v>
          </cell>
          <cell r="AX9">
            <v>1342276.11</v>
          </cell>
          <cell r="AY9">
            <v>180129.57</v>
          </cell>
          <cell r="AZ9">
            <v>276500.25</v>
          </cell>
          <cell r="BA9">
            <v>709730.20000000007</v>
          </cell>
          <cell r="BB9">
            <v>-244082</v>
          </cell>
          <cell r="BC9">
            <v>-24234</v>
          </cell>
          <cell r="BD9">
            <v>213493</v>
          </cell>
          <cell r="BE9">
            <v>292000</v>
          </cell>
          <cell r="BF9">
            <v>1637431.7000000002</v>
          </cell>
          <cell r="BG9">
            <v>109813</v>
          </cell>
          <cell r="BH9">
            <v>35400</v>
          </cell>
          <cell r="BI9">
            <v>870496</v>
          </cell>
          <cell r="BJ9">
            <v>-16448.080000000002</v>
          </cell>
          <cell r="BK9">
            <v>5221900.68</v>
          </cell>
          <cell r="BL9">
            <v>466500</v>
          </cell>
          <cell r="BM9">
            <v>32633</v>
          </cell>
          <cell r="BN9">
            <v>7685</v>
          </cell>
          <cell r="BO9">
            <v>29731.99</v>
          </cell>
          <cell r="BP9">
            <v>283808</v>
          </cell>
          <cell r="BQ9">
            <v>661874.6</v>
          </cell>
          <cell r="BR9">
            <v>85557</v>
          </cell>
          <cell r="BS9">
            <v>9031912</v>
          </cell>
          <cell r="BT9">
            <v>2037696</v>
          </cell>
          <cell r="BU9">
            <v>32490</v>
          </cell>
          <cell r="BV9">
            <v>1130160</v>
          </cell>
          <cell r="BW9">
            <v>188437</v>
          </cell>
          <cell r="BX9">
            <v>-45520</v>
          </cell>
          <cell r="BY9">
            <v>71232</v>
          </cell>
          <cell r="BZ9" t="e">
            <v>#N/A</v>
          </cell>
          <cell r="CA9">
            <v>221000</v>
          </cell>
          <cell r="CB9">
            <v>1058156.72</v>
          </cell>
          <cell r="CC9">
            <v>-37000</v>
          </cell>
          <cell r="CD9">
            <v>0</v>
          </cell>
        </row>
        <row r="10">
          <cell r="B10" t="str">
            <v>Total Customers (not including Street &amp; Sentinel Lighting Connections)</v>
          </cell>
          <cell r="C10" t="str">
            <v>YN</v>
          </cell>
          <cell r="D10">
            <v>2011</v>
          </cell>
          <cell r="E10">
            <v>11581</v>
          </cell>
          <cell r="F10">
            <v>1661</v>
          </cell>
          <cell r="G10">
            <v>35772</v>
          </cell>
          <cell r="H10">
            <v>9741</v>
          </cell>
          <cell r="I10">
            <v>37967</v>
          </cell>
          <cell r="J10">
            <v>64329</v>
          </cell>
          <cell r="K10">
            <v>51586</v>
          </cell>
          <cell r="L10">
            <v>15708</v>
          </cell>
          <cell r="M10">
            <v>6496</v>
          </cell>
          <cell r="N10">
            <v>1293</v>
          </cell>
          <cell r="O10">
            <v>32132</v>
          </cell>
          <cell r="P10" t="e">
            <v>#N/A</v>
          </cell>
          <cell r="Q10">
            <v>15723</v>
          </cell>
          <cell r="R10">
            <v>1954</v>
          </cell>
          <cell r="S10">
            <v>11276</v>
          </cell>
          <cell r="T10">
            <v>195381</v>
          </cell>
          <cell r="U10">
            <v>85083</v>
          </cell>
          <cell r="V10">
            <v>18094</v>
          </cell>
          <cell r="W10">
            <v>3299</v>
          </cell>
          <cell r="X10">
            <v>28094</v>
          </cell>
          <cell r="Y10">
            <v>19885</v>
          </cell>
          <cell r="Z10">
            <v>3775</v>
          </cell>
          <cell r="AA10">
            <v>46748</v>
          </cell>
          <cell r="AB10">
            <v>10307</v>
          </cell>
          <cell r="AC10">
            <v>50859</v>
          </cell>
          <cell r="AD10">
            <v>21078</v>
          </cell>
          <cell r="AE10">
            <v>21232</v>
          </cell>
          <cell r="AF10">
            <v>2817</v>
          </cell>
          <cell r="AG10">
            <v>235327</v>
          </cell>
          <cell r="AH10">
            <v>1208</v>
          </cell>
          <cell r="AI10">
            <v>5521</v>
          </cell>
          <cell r="AJ10">
            <v>137856</v>
          </cell>
          <cell r="AK10">
            <v>1211071</v>
          </cell>
          <cell r="AL10">
            <v>305266</v>
          </cell>
          <cell r="AM10">
            <v>14826</v>
          </cell>
          <cell r="AN10">
            <v>5572</v>
          </cell>
          <cell r="AO10">
            <v>26844</v>
          </cell>
          <cell r="AP10">
            <v>87965</v>
          </cell>
          <cell r="AQ10">
            <v>9976</v>
          </cell>
          <cell r="AR10">
            <v>9598</v>
          </cell>
          <cell r="AS10">
            <v>148331</v>
          </cell>
          <cell r="AT10">
            <v>7988</v>
          </cell>
          <cell r="AU10">
            <v>6951</v>
          </cell>
          <cell r="AV10">
            <v>30485</v>
          </cell>
          <cell r="AW10">
            <v>33338</v>
          </cell>
          <cell r="AX10">
            <v>51162</v>
          </cell>
          <cell r="AY10">
            <v>8000</v>
          </cell>
          <cell r="AZ10">
            <v>19032</v>
          </cell>
          <cell r="BA10">
            <v>23850</v>
          </cell>
          <cell r="BB10">
            <v>6059</v>
          </cell>
          <cell r="BC10">
            <v>63614</v>
          </cell>
          <cell r="BD10">
            <v>11248</v>
          </cell>
          <cell r="BE10">
            <v>13035</v>
          </cell>
          <cell r="BF10">
            <v>53083</v>
          </cell>
          <cell r="BG10">
            <v>10555</v>
          </cell>
          <cell r="BH10">
            <v>3441</v>
          </cell>
          <cell r="BI10">
            <v>35270</v>
          </cell>
          <cell r="BJ10">
            <v>9138</v>
          </cell>
          <cell r="BK10">
            <v>332993</v>
          </cell>
          <cell r="BL10">
            <v>32998</v>
          </cell>
          <cell r="BM10">
            <v>4183</v>
          </cell>
          <cell r="BN10">
            <v>5839</v>
          </cell>
          <cell r="BO10">
            <v>2755</v>
          </cell>
          <cell r="BP10">
            <v>16436</v>
          </cell>
          <cell r="BQ10">
            <v>49765</v>
          </cell>
          <cell r="BR10">
            <v>6745</v>
          </cell>
          <cell r="BS10">
            <v>709323</v>
          </cell>
          <cell r="BT10">
            <v>113709</v>
          </cell>
          <cell r="BU10">
            <v>12324</v>
          </cell>
          <cell r="BV10">
            <v>52612</v>
          </cell>
          <cell r="BW10">
            <v>21768</v>
          </cell>
          <cell r="BX10">
            <v>3626</v>
          </cell>
          <cell r="BY10">
            <v>3697</v>
          </cell>
          <cell r="BZ10" t="e">
            <v>#N/A</v>
          </cell>
          <cell r="CA10">
            <v>22257</v>
          </cell>
          <cell r="CB10">
            <v>40337</v>
          </cell>
          <cell r="CC10">
            <v>15181</v>
          </cell>
          <cell r="CD10">
            <v>3551</v>
          </cell>
        </row>
        <row r="11">
          <cell r="B11" t="str">
            <v>Customers - Residential</v>
          </cell>
          <cell r="C11" t="str">
            <v>YNR</v>
          </cell>
          <cell r="D11">
            <v>2011</v>
          </cell>
          <cell r="E11">
            <v>10588</v>
          </cell>
          <cell r="F11">
            <v>1408</v>
          </cell>
          <cell r="G11">
            <v>31841</v>
          </cell>
          <cell r="H11">
            <v>8307</v>
          </cell>
          <cell r="I11">
            <v>34791</v>
          </cell>
          <cell r="J11">
            <v>58263</v>
          </cell>
          <cell r="K11">
            <v>46122</v>
          </cell>
          <cell r="L11">
            <v>14369</v>
          </cell>
          <cell r="M11">
            <v>5725</v>
          </cell>
          <cell r="N11">
            <v>1117</v>
          </cell>
          <cell r="O11">
            <v>28649</v>
          </cell>
          <cell r="P11" t="e">
            <v>#N/A</v>
          </cell>
          <cell r="Q11">
            <v>13897</v>
          </cell>
          <cell r="R11">
            <v>1785</v>
          </cell>
          <cell r="S11">
            <v>9964</v>
          </cell>
          <cell r="T11">
            <v>173444</v>
          </cell>
          <cell r="U11">
            <v>76915</v>
          </cell>
          <cell r="V11">
            <v>16148</v>
          </cell>
          <cell r="W11">
            <v>2849</v>
          </cell>
          <cell r="X11">
            <v>25989</v>
          </cell>
          <cell r="Y11">
            <v>17653</v>
          </cell>
          <cell r="Z11">
            <v>3308</v>
          </cell>
          <cell r="AA11">
            <v>42279</v>
          </cell>
          <cell r="AB11">
            <v>9519</v>
          </cell>
          <cell r="AC11">
            <v>46519</v>
          </cell>
          <cell r="AD11">
            <v>18554</v>
          </cell>
          <cell r="AE11">
            <v>19354</v>
          </cell>
          <cell r="AF11">
            <v>2341</v>
          </cell>
          <cell r="AG11">
            <v>215025</v>
          </cell>
          <cell r="AH11">
            <v>1055</v>
          </cell>
          <cell r="AI11">
            <v>4835</v>
          </cell>
          <cell r="AJ11">
            <v>127956</v>
          </cell>
          <cell r="AK11">
            <v>1091935</v>
          </cell>
          <cell r="AL11">
            <v>278056</v>
          </cell>
          <cell r="AM11">
            <v>13854</v>
          </cell>
          <cell r="AN11">
            <v>4757</v>
          </cell>
          <cell r="AO11">
            <v>23258</v>
          </cell>
          <cell r="AP11">
            <v>79391</v>
          </cell>
          <cell r="AQ11">
            <v>8767</v>
          </cell>
          <cell r="AR11">
            <v>7930</v>
          </cell>
          <cell r="AS11">
            <v>134714</v>
          </cell>
          <cell r="AT11">
            <v>7111</v>
          </cell>
          <cell r="AU11">
            <v>6092</v>
          </cell>
          <cell r="AV11">
            <v>27826</v>
          </cell>
          <cell r="AW11">
            <v>29873</v>
          </cell>
          <cell r="AX11">
            <v>45996</v>
          </cell>
          <cell r="AY11">
            <v>6649</v>
          </cell>
          <cell r="AZ11">
            <v>16880</v>
          </cell>
          <cell r="BA11">
            <v>20960</v>
          </cell>
          <cell r="BB11">
            <v>5241</v>
          </cell>
          <cell r="BC11">
            <v>57781</v>
          </cell>
          <cell r="BD11">
            <v>10027</v>
          </cell>
          <cell r="BE11">
            <v>11525</v>
          </cell>
          <cell r="BF11">
            <v>48674</v>
          </cell>
          <cell r="BG11">
            <v>9037</v>
          </cell>
          <cell r="BH11">
            <v>2837</v>
          </cell>
          <cell r="BI11">
            <v>31314</v>
          </cell>
          <cell r="BJ11">
            <v>8161</v>
          </cell>
          <cell r="BK11">
            <v>297962</v>
          </cell>
          <cell r="BL11">
            <v>29163</v>
          </cell>
          <cell r="BM11">
            <v>3687</v>
          </cell>
          <cell r="BN11">
            <v>5004</v>
          </cell>
          <cell r="BO11">
            <v>2324</v>
          </cell>
          <cell r="BP11">
            <v>14580</v>
          </cell>
          <cell r="BQ11">
            <v>44749</v>
          </cell>
          <cell r="BR11">
            <v>5994</v>
          </cell>
          <cell r="BS11">
            <v>629049</v>
          </cell>
          <cell r="BT11">
            <v>104060</v>
          </cell>
          <cell r="BU11">
            <v>11504</v>
          </cell>
          <cell r="BV11">
            <v>46525</v>
          </cell>
          <cell r="BW11">
            <v>19905</v>
          </cell>
          <cell r="BX11">
            <v>3103</v>
          </cell>
          <cell r="BY11">
            <v>3198</v>
          </cell>
          <cell r="BZ11" t="e">
            <v>#N/A</v>
          </cell>
          <cell r="CA11">
            <v>19522</v>
          </cell>
          <cell r="CB11">
            <v>37921</v>
          </cell>
          <cell r="CC11">
            <v>13793</v>
          </cell>
          <cell r="CD11">
            <v>3123</v>
          </cell>
        </row>
        <row r="12">
          <cell r="B12" t="str">
            <v xml:space="preserve">Customers- General Service </v>
          </cell>
          <cell r="D12">
            <v>2011</v>
          </cell>
          <cell r="E12">
            <v>983</v>
          </cell>
          <cell r="F12">
            <v>253</v>
          </cell>
          <cell r="G12">
            <v>3928</v>
          </cell>
          <cell r="H12">
            <v>1434</v>
          </cell>
          <cell r="I12">
            <v>3170</v>
          </cell>
          <cell r="J12">
            <v>6066</v>
          </cell>
          <cell r="K12">
            <v>5459</v>
          </cell>
          <cell r="L12">
            <v>1339</v>
          </cell>
          <cell r="M12">
            <v>771</v>
          </cell>
          <cell r="N12">
            <v>176</v>
          </cell>
          <cell r="O12">
            <v>3483</v>
          </cell>
          <cell r="P12" t="e">
            <v>#N/A</v>
          </cell>
          <cell r="Q12">
            <v>1826</v>
          </cell>
          <cell r="R12">
            <v>169</v>
          </cell>
          <cell r="S12">
            <v>1312</v>
          </cell>
          <cell r="T12">
            <v>21926</v>
          </cell>
          <cell r="U12">
            <v>8162</v>
          </cell>
          <cell r="V12">
            <v>1941</v>
          </cell>
          <cell r="W12">
            <v>450</v>
          </cell>
          <cell r="X12">
            <v>2105</v>
          </cell>
          <cell r="Y12">
            <v>2231</v>
          </cell>
          <cell r="Z12">
            <v>467</v>
          </cell>
          <cell r="AA12">
            <v>4469</v>
          </cell>
          <cell r="AB12">
            <v>788</v>
          </cell>
          <cell r="AC12">
            <v>4336</v>
          </cell>
          <cell r="AD12">
            <v>2516</v>
          </cell>
          <cell r="AE12">
            <v>1878</v>
          </cell>
          <cell r="AF12">
            <v>476</v>
          </cell>
          <cell r="AG12">
            <v>20291</v>
          </cell>
          <cell r="AH12">
            <v>153</v>
          </cell>
          <cell r="AI12">
            <v>686</v>
          </cell>
          <cell r="AJ12">
            <v>9894</v>
          </cell>
          <cell r="AK12">
            <v>118342</v>
          </cell>
          <cell r="AL12">
            <v>27199</v>
          </cell>
          <cell r="AM12">
            <v>972</v>
          </cell>
          <cell r="AN12">
            <v>815</v>
          </cell>
          <cell r="AO12">
            <v>3583</v>
          </cell>
          <cell r="AP12">
            <v>8571</v>
          </cell>
          <cell r="AQ12">
            <v>1209</v>
          </cell>
          <cell r="AR12">
            <v>1668</v>
          </cell>
          <cell r="AS12">
            <v>13614</v>
          </cell>
          <cell r="AT12">
            <v>876</v>
          </cell>
          <cell r="AU12">
            <v>859</v>
          </cell>
          <cell r="AV12">
            <v>2657</v>
          </cell>
          <cell r="AW12">
            <v>3465</v>
          </cell>
          <cell r="AX12">
            <v>5166</v>
          </cell>
          <cell r="AY12">
            <v>1351</v>
          </cell>
          <cell r="AZ12">
            <v>2152</v>
          </cell>
          <cell r="BA12">
            <v>2890</v>
          </cell>
          <cell r="BB12">
            <v>818</v>
          </cell>
          <cell r="BC12">
            <v>5833</v>
          </cell>
          <cell r="BD12">
            <v>1221</v>
          </cell>
          <cell r="BE12">
            <v>1510</v>
          </cell>
          <cell r="BF12">
            <v>4408</v>
          </cell>
          <cell r="BG12">
            <v>1518</v>
          </cell>
          <cell r="BH12">
            <v>604</v>
          </cell>
          <cell r="BI12">
            <v>3954</v>
          </cell>
          <cell r="BJ12">
            <v>977</v>
          </cell>
          <cell r="BK12">
            <v>35030</v>
          </cell>
          <cell r="BL12">
            <v>3835</v>
          </cell>
          <cell r="BM12">
            <v>496</v>
          </cell>
          <cell r="BN12">
            <v>835</v>
          </cell>
          <cell r="BO12">
            <v>431</v>
          </cell>
          <cell r="BP12">
            <v>1856</v>
          </cell>
          <cell r="BQ12">
            <v>5016</v>
          </cell>
          <cell r="BR12">
            <v>751</v>
          </cell>
          <cell r="BS12">
            <v>80222</v>
          </cell>
          <cell r="BT12">
            <v>9645</v>
          </cell>
          <cell r="BU12">
            <v>820</v>
          </cell>
          <cell r="BV12">
            <v>6085</v>
          </cell>
          <cell r="BW12">
            <v>1862</v>
          </cell>
          <cell r="BX12">
            <v>523</v>
          </cell>
          <cell r="BY12">
            <v>498</v>
          </cell>
          <cell r="BZ12" t="e">
            <v>#N/A</v>
          </cell>
          <cell r="CA12">
            <v>2735</v>
          </cell>
          <cell r="CB12">
            <v>2416</v>
          </cell>
          <cell r="CC12">
            <v>1388</v>
          </cell>
          <cell r="CD12">
            <v>428</v>
          </cell>
        </row>
        <row r="13">
          <cell r="B13" t="str">
            <v>Customers- Large User, Sub- Transmission, Intermediate/ Embedded Distributor</v>
          </cell>
          <cell r="D13">
            <v>2011</v>
          </cell>
          <cell r="E13">
            <v>10</v>
          </cell>
          <cell r="F13">
            <v>0</v>
          </cell>
          <cell r="G13">
            <v>3</v>
          </cell>
          <cell r="H13">
            <v>0</v>
          </cell>
          <cell r="I13">
            <v>6</v>
          </cell>
          <cell r="J13">
            <v>0</v>
          </cell>
          <cell r="K13">
            <v>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6</v>
          </cell>
          <cell r="V13">
            <v>5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4</v>
          </cell>
          <cell r="AD13">
            <v>8</v>
          </cell>
          <cell r="AE13">
            <v>0</v>
          </cell>
          <cell r="AF13">
            <v>0</v>
          </cell>
          <cell r="AG13">
            <v>11</v>
          </cell>
          <cell r="AH13">
            <v>0</v>
          </cell>
          <cell r="AI13">
            <v>0</v>
          </cell>
          <cell r="AJ13">
            <v>6</v>
          </cell>
          <cell r="AK13">
            <v>794</v>
          </cell>
          <cell r="AL13">
            <v>11</v>
          </cell>
          <cell r="AM13">
            <v>0</v>
          </cell>
          <cell r="AN13">
            <v>0</v>
          </cell>
          <cell r="AO13">
            <v>3</v>
          </cell>
          <cell r="AP13">
            <v>3</v>
          </cell>
          <cell r="AQ13">
            <v>0</v>
          </cell>
          <cell r="AR13">
            <v>0</v>
          </cell>
          <cell r="AS13">
            <v>3</v>
          </cell>
          <cell r="AT13">
            <v>1</v>
          </cell>
          <cell r="AU13">
            <v>0</v>
          </cell>
          <cell r="AV13">
            <v>2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0</v>
          </cell>
          <cell r="BI13">
            <v>2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52</v>
          </cell>
          <cell r="BT13">
            <v>4</v>
          </cell>
          <cell r="BU13">
            <v>0</v>
          </cell>
          <cell r="BV13">
            <v>2</v>
          </cell>
          <cell r="BW13">
            <v>1</v>
          </cell>
          <cell r="BX13">
            <v>0</v>
          </cell>
          <cell r="BY13">
            <v>1</v>
          </cell>
          <cell r="BZ13" t="e">
            <v>#N/A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B14" t="str">
            <v>Customers- Street Lighting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B15" t="str">
            <v>Customers- Sentinel Lighting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B16" t="str">
            <v>kWh</v>
          </cell>
          <cell r="C16" t="str">
            <v>YNST</v>
          </cell>
          <cell r="D16">
            <v>2011</v>
          </cell>
          <cell r="E16">
            <v>188825588.5</v>
          </cell>
          <cell r="F16">
            <v>21914149</v>
          </cell>
          <cell r="G16">
            <v>1013462454</v>
          </cell>
          <cell r="H16">
            <v>276100189</v>
          </cell>
          <cell r="I16">
            <v>909897725.10000002</v>
          </cell>
          <cell r="J16">
            <v>1697206413</v>
          </cell>
          <cell r="K16">
            <v>1488576772.01</v>
          </cell>
          <cell r="L16">
            <v>273617384</v>
          </cell>
          <cell r="M16">
            <v>147194209</v>
          </cell>
          <cell r="N16">
            <v>26562880</v>
          </cell>
          <cell r="O16">
            <v>713235664</v>
          </cell>
          <cell r="P16" t="e">
            <v>#N/A</v>
          </cell>
          <cell r="Q16">
            <v>304695726</v>
          </cell>
          <cell r="R16">
            <v>28988375</v>
          </cell>
          <cell r="S16">
            <v>243982199</v>
          </cell>
          <cell r="T16">
            <v>7575590224</v>
          </cell>
          <cell r="U16">
            <v>2250502159</v>
          </cell>
          <cell r="V16">
            <v>456033398</v>
          </cell>
          <cell r="W16">
            <v>63642400</v>
          </cell>
          <cell r="X16">
            <v>533687309</v>
          </cell>
          <cell r="Y16">
            <v>577484414</v>
          </cell>
          <cell r="Z16">
            <v>78311374</v>
          </cell>
          <cell r="AA16">
            <v>923827081.64999998</v>
          </cell>
          <cell r="AB16">
            <v>180803939.70999998</v>
          </cell>
          <cell r="AC16">
            <v>1664955455</v>
          </cell>
          <cell r="AD16">
            <v>421078100</v>
          </cell>
          <cell r="AE16">
            <v>491642005</v>
          </cell>
          <cell r="AF16">
            <v>77706108</v>
          </cell>
          <cell r="AG16">
            <v>4626970393</v>
          </cell>
          <cell r="AH16">
            <v>19660484</v>
          </cell>
          <cell r="AI16">
            <v>152469854</v>
          </cell>
          <cell r="AJ16">
            <v>3807829878.9700003</v>
          </cell>
          <cell r="AK16">
            <v>23414000000</v>
          </cell>
          <cell r="AL16">
            <v>7542801651</v>
          </cell>
          <cell r="AM16">
            <v>247768900</v>
          </cell>
          <cell r="AN16">
            <v>105544154</v>
          </cell>
          <cell r="AO16">
            <v>710434028</v>
          </cell>
          <cell r="AP16">
            <v>1836015046</v>
          </cell>
          <cell r="AQ16">
            <v>231056870</v>
          </cell>
          <cell r="AR16">
            <v>204378205</v>
          </cell>
          <cell r="AS16">
            <v>3286890316</v>
          </cell>
          <cell r="AT16">
            <v>215118957</v>
          </cell>
          <cell r="AU16">
            <v>199189616</v>
          </cell>
          <cell r="AV16">
            <v>746591129</v>
          </cell>
          <cell r="AW16">
            <v>680451871</v>
          </cell>
          <cell r="AX16">
            <v>1176025374</v>
          </cell>
          <cell r="AY16">
            <v>182461223</v>
          </cell>
          <cell r="AZ16">
            <v>364192396</v>
          </cell>
          <cell r="BA16">
            <v>561135444</v>
          </cell>
          <cell r="BB16">
            <v>114314366</v>
          </cell>
          <cell r="BC16">
            <v>1507117575.8099999</v>
          </cell>
          <cell r="BD16">
            <v>243474417</v>
          </cell>
          <cell r="BE16">
            <v>303545330</v>
          </cell>
          <cell r="BF16">
            <v>1097496802</v>
          </cell>
          <cell r="BG16">
            <v>186403533.46000004</v>
          </cell>
          <cell r="BH16">
            <v>84106262.439999998</v>
          </cell>
          <cell r="BI16">
            <v>805584296</v>
          </cell>
          <cell r="BJ16">
            <v>201194502</v>
          </cell>
          <cell r="BK16">
            <v>8322749725</v>
          </cell>
          <cell r="BL16">
            <v>693540710</v>
          </cell>
          <cell r="BM16">
            <v>88568831</v>
          </cell>
          <cell r="BN16">
            <v>106753165</v>
          </cell>
          <cell r="BO16">
            <v>72584384.75</v>
          </cell>
          <cell r="BP16">
            <v>291893294</v>
          </cell>
          <cell r="BQ16">
            <v>943030337.75999999</v>
          </cell>
          <cell r="BR16">
            <v>182329432</v>
          </cell>
          <cell r="BS16">
            <v>24556469348</v>
          </cell>
          <cell r="BT16">
            <v>2526635929</v>
          </cell>
          <cell r="BU16">
            <v>119660738</v>
          </cell>
          <cell r="BV16">
            <v>1427314949</v>
          </cell>
          <cell r="BW16">
            <v>423225290</v>
          </cell>
          <cell r="BX16">
            <v>89373924</v>
          </cell>
          <cell r="BY16">
            <v>144028502</v>
          </cell>
          <cell r="BZ16" t="e">
            <v>#N/A</v>
          </cell>
          <cell r="CA16">
            <v>430635546</v>
          </cell>
          <cell r="CB16">
            <v>861945119</v>
          </cell>
          <cell r="CC16">
            <v>371114633</v>
          </cell>
          <cell r="CD16">
            <v>58825503</v>
          </cell>
        </row>
        <row r="17">
          <cell r="B17" t="str">
            <v>kWh - Residential</v>
          </cell>
          <cell r="C17" t="str">
            <v>YNSL</v>
          </cell>
          <cell r="D17">
            <v>2011</v>
          </cell>
          <cell r="E17">
            <v>89074837.200000003</v>
          </cell>
          <cell r="F17">
            <v>9619204</v>
          </cell>
          <cell r="G17">
            <v>262832708</v>
          </cell>
          <cell r="H17">
            <v>81900003</v>
          </cell>
          <cell r="I17">
            <v>291380972</v>
          </cell>
          <cell r="J17">
            <v>572972972</v>
          </cell>
          <cell r="K17">
            <v>401509896</v>
          </cell>
          <cell r="L17">
            <v>113713474</v>
          </cell>
          <cell r="M17">
            <v>45610704</v>
          </cell>
          <cell r="N17">
            <v>14223450</v>
          </cell>
          <cell r="O17">
            <v>235820564</v>
          </cell>
          <cell r="P17" t="e">
            <v>#N/A</v>
          </cell>
          <cell r="Q17">
            <v>116182693</v>
          </cell>
          <cell r="R17">
            <v>19799668</v>
          </cell>
          <cell r="S17">
            <v>91867820</v>
          </cell>
          <cell r="T17">
            <v>1583986482</v>
          </cell>
          <cell r="U17">
            <v>639713622</v>
          </cell>
          <cell r="V17">
            <v>141582564</v>
          </cell>
          <cell r="W17">
            <v>33345047</v>
          </cell>
          <cell r="X17">
            <v>256110722</v>
          </cell>
          <cell r="Y17">
            <v>140929999</v>
          </cell>
          <cell r="Z17">
            <v>38677253</v>
          </cell>
          <cell r="AA17">
            <v>397659452.85000002</v>
          </cell>
          <cell r="AB17">
            <v>92957574</v>
          </cell>
          <cell r="AC17">
            <v>365414554</v>
          </cell>
          <cell r="AD17">
            <v>171241285</v>
          </cell>
          <cell r="AE17">
            <v>213773795</v>
          </cell>
          <cell r="AF17">
            <v>24683731</v>
          </cell>
          <cell r="AG17">
            <v>1657856641</v>
          </cell>
          <cell r="AH17">
            <v>14717280</v>
          </cell>
          <cell r="AI17">
            <v>51273093</v>
          </cell>
          <cell r="AJ17">
            <v>1171420497</v>
          </cell>
          <cell r="AK17">
            <v>12008000000</v>
          </cell>
          <cell r="AL17">
            <v>2234649169</v>
          </cell>
          <cell r="AM17">
            <v>161295429</v>
          </cell>
          <cell r="AN17">
            <v>38295451</v>
          </cell>
          <cell r="AO17">
            <v>189907882</v>
          </cell>
          <cell r="AP17">
            <v>647280211</v>
          </cell>
          <cell r="AQ17">
            <v>52183168</v>
          </cell>
          <cell r="AR17">
            <v>77905420</v>
          </cell>
          <cell r="AS17">
            <v>1128889459</v>
          </cell>
          <cell r="AT17">
            <v>63675422</v>
          </cell>
          <cell r="AU17">
            <v>47493182</v>
          </cell>
          <cell r="AV17">
            <v>268725505</v>
          </cell>
          <cell r="AW17">
            <v>279717978</v>
          </cell>
          <cell r="AX17">
            <v>423279611</v>
          </cell>
          <cell r="AY17">
            <v>67755761</v>
          </cell>
          <cell r="AZ17">
            <v>144425322</v>
          </cell>
          <cell r="BA17">
            <v>207358082</v>
          </cell>
          <cell r="BB17">
            <v>42010127</v>
          </cell>
          <cell r="BC17">
            <v>588602039.60000002</v>
          </cell>
          <cell r="BD17">
            <v>85903538</v>
          </cell>
          <cell r="BE17">
            <v>106490221</v>
          </cell>
          <cell r="BF17">
            <v>484617834</v>
          </cell>
          <cell r="BG17">
            <v>79270519.859999999</v>
          </cell>
          <cell r="BH17">
            <v>33051993.399999999</v>
          </cell>
          <cell r="BI17">
            <v>291989685</v>
          </cell>
          <cell r="BJ17">
            <v>64016802</v>
          </cell>
          <cell r="BK17">
            <v>2727580225</v>
          </cell>
          <cell r="BL17">
            <v>331996914</v>
          </cell>
          <cell r="BM17">
            <v>30085520</v>
          </cell>
          <cell r="BN17">
            <v>43287278</v>
          </cell>
          <cell r="BO17">
            <v>32694600.370000001</v>
          </cell>
          <cell r="BP17">
            <v>118988254</v>
          </cell>
          <cell r="BQ17">
            <v>337828769</v>
          </cell>
          <cell r="BR17">
            <v>50395810</v>
          </cell>
          <cell r="BS17">
            <v>5204012541</v>
          </cell>
          <cell r="BT17">
            <v>955895335</v>
          </cell>
          <cell r="BU17">
            <v>81939538</v>
          </cell>
          <cell r="BV17">
            <v>408768579</v>
          </cell>
          <cell r="BW17">
            <v>158621921</v>
          </cell>
          <cell r="BX17">
            <v>22862125</v>
          </cell>
          <cell r="BY17">
            <v>25980284</v>
          </cell>
          <cell r="BZ17" t="e">
            <v>#N/A</v>
          </cell>
          <cell r="CA17">
            <v>200662039</v>
          </cell>
          <cell r="CB17">
            <v>361978770</v>
          </cell>
          <cell r="CC17">
            <v>109805906</v>
          </cell>
          <cell r="CD17">
            <v>29052645</v>
          </cell>
        </row>
        <row r="18">
          <cell r="B18" t="str">
            <v xml:space="preserve">kWh- General Service </v>
          </cell>
          <cell r="C18" t="str">
            <v>YV</v>
          </cell>
          <cell r="D18">
            <v>2011</v>
          </cell>
          <cell r="E18">
            <v>91661213.699999988</v>
          </cell>
          <cell r="F18">
            <v>12294945</v>
          </cell>
          <cell r="G18">
            <v>497013703</v>
          </cell>
          <cell r="H18">
            <v>194200186</v>
          </cell>
          <cell r="I18">
            <v>529252640</v>
          </cell>
          <cell r="J18">
            <v>1124233441</v>
          </cell>
          <cell r="K18">
            <v>893449166</v>
          </cell>
          <cell r="L18">
            <v>159903910</v>
          </cell>
          <cell r="M18">
            <v>101583505</v>
          </cell>
          <cell r="N18">
            <v>12339430</v>
          </cell>
          <cell r="O18">
            <v>477415100</v>
          </cell>
          <cell r="P18" t="e">
            <v>#N/A</v>
          </cell>
          <cell r="Q18">
            <v>188513033</v>
          </cell>
          <cell r="R18">
            <v>9188707</v>
          </cell>
          <cell r="S18">
            <v>152114379</v>
          </cell>
          <cell r="T18">
            <v>4953358663</v>
          </cell>
          <cell r="U18">
            <v>1214520347</v>
          </cell>
          <cell r="V18">
            <v>207311584</v>
          </cell>
          <cell r="W18">
            <v>30297353</v>
          </cell>
          <cell r="X18">
            <v>277576587</v>
          </cell>
          <cell r="Y18">
            <v>405964855</v>
          </cell>
          <cell r="Z18">
            <v>39634121</v>
          </cell>
          <cell r="AA18">
            <v>526167628.80000001</v>
          </cell>
          <cell r="AB18">
            <v>87846365.709999993</v>
          </cell>
          <cell r="AC18">
            <v>1038284556</v>
          </cell>
          <cell r="AD18">
            <v>175644565</v>
          </cell>
          <cell r="AE18">
            <v>277868210</v>
          </cell>
          <cell r="AF18">
            <v>53022377</v>
          </cell>
          <cell r="AG18">
            <v>2439314360</v>
          </cell>
          <cell r="AH18">
            <v>4943204</v>
          </cell>
          <cell r="AI18">
            <v>101196761</v>
          </cell>
          <cell r="AJ18">
            <v>2242519768.9700003</v>
          </cell>
          <cell r="AK18">
            <v>6423000000</v>
          </cell>
          <cell r="AL18">
            <v>4646107008</v>
          </cell>
          <cell r="AM18">
            <v>86473471</v>
          </cell>
          <cell r="AN18">
            <v>67248703</v>
          </cell>
          <cell r="AO18">
            <v>366196236</v>
          </cell>
          <cell r="AP18">
            <v>1111409571</v>
          </cell>
          <cell r="AQ18">
            <v>178873702</v>
          </cell>
          <cell r="AR18">
            <v>126472785</v>
          </cell>
          <cell r="AS18">
            <v>1964451709</v>
          </cell>
          <cell r="AT18">
            <v>117144545</v>
          </cell>
          <cell r="AU18">
            <v>151696434</v>
          </cell>
          <cell r="AV18">
            <v>397529090</v>
          </cell>
          <cell r="AW18">
            <v>400733893</v>
          </cell>
          <cell r="AX18">
            <v>752745763</v>
          </cell>
          <cell r="AY18">
            <v>114705462</v>
          </cell>
          <cell r="AZ18">
            <v>219767074</v>
          </cell>
          <cell r="BA18">
            <v>353777362</v>
          </cell>
          <cell r="BB18">
            <v>72304239</v>
          </cell>
          <cell r="BC18">
            <v>918515536.21000004</v>
          </cell>
          <cell r="BD18">
            <v>157570879</v>
          </cell>
          <cell r="BE18">
            <v>197055109</v>
          </cell>
          <cell r="BF18">
            <v>575138269</v>
          </cell>
          <cell r="BG18">
            <v>107133013.60000001</v>
          </cell>
          <cell r="BH18">
            <v>51054269.039999999</v>
          </cell>
          <cell r="BI18">
            <v>457353731</v>
          </cell>
          <cell r="BJ18">
            <v>137177700</v>
          </cell>
          <cell r="BK18">
            <v>5568053095</v>
          </cell>
          <cell r="BL18">
            <v>361543796</v>
          </cell>
          <cell r="BM18">
            <v>58483311</v>
          </cell>
          <cell r="BN18">
            <v>63465887</v>
          </cell>
          <cell r="BO18">
            <v>39889784.380000003</v>
          </cell>
          <cell r="BP18">
            <v>172905040</v>
          </cell>
          <cell r="BQ18">
            <v>605201568.75999999</v>
          </cell>
          <cell r="BR18">
            <v>131933622</v>
          </cell>
          <cell r="BS18">
            <v>16997313734</v>
          </cell>
          <cell r="BT18">
            <v>1370969487</v>
          </cell>
          <cell r="BU18">
            <v>37721200</v>
          </cell>
          <cell r="BV18">
            <v>912194093</v>
          </cell>
          <cell r="BW18">
            <v>204609877</v>
          </cell>
          <cell r="BX18">
            <v>66511799</v>
          </cell>
          <cell r="BY18">
            <v>49859294</v>
          </cell>
          <cell r="BZ18" t="e">
            <v>#N/A</v>
          </cell>
          <cell r="CA18">
            <v>229973507</v>
          </cell>
          <cell r="CB18">
            <v>499966349</v>
          </cell>
          <cell r="CC18">
            <v>261308727</v>
          </cell>
          <cell r="CD18">
            <v>29772858</v>
          </cell>
        </row>
        <row r="19">
          <cell r="B19" t="str">
            <v>kWh- Large User, Sub- Transmission, Intermediate/ Embedded Distributor</v>
          </cell>
          <cell r="C19" t="str">
            <v>YVR</v>
          </cell>
          <cell r="D19">
            <v>2011</v>
          </cell>
          <cell r="E19">
            <v>8089537.5999999996</v>
          </cell>
          <cell r="F19">
            <v>0</v>
          </cell>
          <cell r="G19">
            <v>253616043</v>
          </cell>
          <cell r="H19">
            <v>0</v>
          </cell>
          <cell r="I19">
            <v>89264113.099999994</v>
          </cell>
          <cell r="J19">
            <v>0</v>
          </cell>
          <cell r="K19">
            <v>193617710.00999999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e">
            <v>#N/A</v>
          </cell>
          <cell r="Q19">
            <v>0</v>
          </cell>
          <cell r="R19">
            <v>0</v>
          </cell>
          <cell r="S19">
            <v>0</v>
          </cell>
          <cell r="T19">
            <v>1038245079</v>
          </cell>
          <cell r="U19">
            <v>396268190</v>
          </cell>
          <cell r="V19">
            <v>107139250</v>
          </cell>
          <cell r="W19">
            <v>0</v>
          </cell>
          <cell r="X19">
            <v>0</v>
          </cell>
          <cell r="Y19">
            <v>30589560</v>
          </cell>
          <cell r="Z19">
            <v>0</v>
          </cell>
          <cell r="AA19">
            <v>0</v>
          </cell>
          <cell r="AB19">
            <v>0</v>
          </cell>
          <cell r="AC19">
            <v>261256345</v>
          </cell>
          <cell r="AD19">
            <v>74192250</v>
          </cell>
          <cell r="AE19">
            <v>0</v>
          </cell>
          <cell r="AF19">
            <v>0</v>
          </cell>
          <cell r="AG19">
            <v>529799392</v>
          </cell>
          <cell r="AH19">
            <v>0</v>
          </cell>
          <cell r="AI19">
            <v>0</v>
          </cell>
          <cell r="AJ19">
            <v>393889613</v>
          </cell>
          <cell r="AK19">
            <v>4983000000</v>
          </cell>
          <cell r="AL19">
            <v>662045474</v>
          </cell>
          <cell r="AM19">
            <v>0</v>
          </cell>
          <cell r="AN19">
            <v>0</v>
          </cell>
          <cell r="AO19">
            <v>154329910</v>
          </cell>
          <cell r="AP19">
            <v>77325264</v>
          </cell>
          <cell r="AQ19">
            <v>0</v>
          </cell>
          <cell r="AR19">
            <v>0</v>
          </cell>
          <cell r="AS19">
            <v>193549148</v>
          </cell>
          <cell r="AT19">
            <v>34298990</v>
          </cell>
          <cell r="AU19">
            <v>0</v>
          </cell>
          <cell r="AV19">
            <v>80336534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37740699</v>
          </cell>
          <cell r="BG19">
            <v>0</v>
          </cell>
          <cell r="BH19">
            <v>0</v>
          </cell>
          <cell r="BI19">
            <v>56240880</v>
          </cell>
          <cell r="BJ19">
            <v>0</v>
          </cell>
          <cell r="BK19">
            <v>27116405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2355143073</v>
          </cell>
          <cell r="BT19">
            <v>199771107</v>
          </cell>
          <cell r="BU19">
            <v>0</v>
          </cell>
          <cell r="BV19">
            <v>106352277</v>
          </cell>
          <cell r="BW19">
            <v>59993492</v>
          </cell>
          <cell r="BX19">
            <v>0</v>
          </cell>
          <cell r="BY19">
            <v>68188924</v>
          </cell>
          <cell r="BZ19" t="e">
            <v>#N/A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B20" t="str">
            <v>kWh- Street Lighting</v>
          </cell>
          <cell r="D20">
            <v>2011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B21" t="str">
            <v>kWh- Sentinel Lighting</v>
          </cell>
          <cell r="D21">
            <v>2011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B22" t="str">
            <v>kW</v>
          </cell>
          <cell r="C22" t="str">
            <v>YVST</v>
          </cell>
          <cell r="D22">
            <v>2011</v>
          </cell>
          <cell r="E22">
            <v>176514</v>
          </cell>
          <cell r="F22">
            <v>3940</v>
          </cell>
          <cell r="G22">
            <v>1361225</v>
          </cell>
          <cell r="H22">
            <v>306914</v>
          </cell>
          <cell r="I22">
            <v>1501091</v>
          </cell>
          <cell r="J22">
            <v>2414370</v>
          </cell>
          <cell r="K22">
            <v>2480010</v>
          </cell>
          <cell r="L22">
            <v>342446</v>
          </cell>
          <cell r="M22">
            <v>206965</v>
          </cell>
          <cell r="N22">
            <v>19548</v>
          </cell>
          <cell r="O22">
            <v>1026002</v>
          </cell>
          <cell r="P22" t="e">
            <v>#N/A</v>
          </cell>
          <cell r="Q22">
            <v>327346</v>
          </cell>
          <cell r="R22">
            <v>12041</v>
          </cell>
          <cell r="S22">
            <v>121671195</v>
          </cell>
          <cell r="T22">
            <v>13100702</v>
          </cell>
          <cell r="U22">
            <v>3329464</v>
          </cell>
          <cell r="V22">
            <v>692866</v>
          </cell>
          <cell r="W22">
            <v>40289</v>
          </cell>
          <cell r="X22">
            <v>472700</v>
          </cell>
          <cell r="Y22">
            <v>952949</v>
          </cell>
          <cell r="Z22">
            <v>63157</v>
          </cell>
          <cell r="AA22">
            <v>957195</v>
          </cell>
          <cell r="AB22">
            <v>180394</v>
          </cell>
          <cell r="AC22">
            <v>2522857</v>
          </cell>
          <cell r="AD22">
            <v>597505</v>
          </cell>
          <cell r="AE22">
            <v>613138</v>
          </cell>
          <cell r="AF22">
            <v>124842</v>
          </cell>
          <cell r="AG22">
            <v>7566355</v>
          </cell>
          <cell r="AH22">
            <v>11645</v>
          </cell>
          <cell r="AI22">
            <v>211682</v>
          </cell>
          <cell r="AJ22">
            <v>5660214</v>
          </cell>
          <cell r="AK22">
            <v>27482944</v>
          </cell>
          <cell r="AL22">
            <v>10275130</v>
          </cell>
          <cell r="AM22">
            <v>149826</v>
          </cell>
          <cell r="AN22">
            <v>104670</v>
          </cell>
          <cell r="AO22">
            <v>1060695</v>
          </cell>
          <cell r="AP22">
            <v>2399792</v>
          </cell>
          <cell r="AQ22">
            <v>0</v>
          </cell>
          <cell r="AR22">
            <v>202946</v>
          </cell>
          <cell r="AS22">
            <v>4430654</v>
          </cell>
          <cell r="AT22">
            <v>303852</v>
          </cell>
          <cell r="AU22">
            <v>325169</v>
          </cell>
          <cell r="AV22">
            <v>939588</v>
          </cell>
          <cell r="AW22">
            <v>0</v>
          </cell>
          <cell r="AX22">
            <v>1793543</v>
          </cell>
          <cell r="AY22">
            <v>191907</v>
          </cell>
          <cell r="AZ22">
            <v>339114</v>
          </cell>
          <cell r="BA22">
            <v>653419</v>
          </cell>
          <cell r="BB22">
            <v>167396</v>
          </cell>
          <cell r="BC22">
            <v>1924820</v>
          </cell>
          <cell r="BD22">
            <v>298210</v>
          </cell>
          <cell r="BE22">
            <v>390760</v>
          </cell>
          <cell r="BF22">
            <v>1143474</v>
          </cell>
          <cell r="BG22">
            <v>203575</v>
          </cell>
          <cell r="BH22">
            <v>81419</v>
          </cell>
          <cell r="BI22">
            <v>970160</v>
          </cell>
          <cell r="BJ22">
            <v>374429</v>
          </cell>
          <cell r="BK22">
            <v>12137194</v>
          </cell>
          <cell r="BL22">
            <v>629024</v>
          </cell>
          <cell r="BM22">
            <v>130980</v>
          </cell>
          <cell r="BN22">
            <v>130762</v>
          </cell>
          <cell r="BO22">
            <v>66653</v>
          </cell>
          <cell r="BP22">
            <v>340694</v>
          </cell>
          <cell r="BQ22">
            <v>1259579</v>
          </cell>
          <cell r="BR22">
            <v>273364</v>
          </cell>
          <cell r="BS22">
            <v>42472355</v>
          </cell>
          <cell r="BT22">
            <v>2908072</v>
          </cell>
          <cell r="BU22">
            <v>52755</v>
          </cell>
          <cell r="BV22">
            <v>1976076</v>
          </cell>
          <cell r="BW22">
            <v>587446</v>
          </cell>
          <cell r="BX22">
            <v>139574</v>
          </cell>
          <cell r="BY22">
            <v>249291</v>
          </cell>
          <cell r="BZ22" t="e">
            <v>#N/A</v>
          </cell>
          <cell r="CA22">
            <v>466442</v>
          </cell>
          <cell r="CB22">
            <v>966654</v>
          </cell>
          <cell r="CC22">
            <v>572496</v>
          </cell>
          <cell r="CD22">
            <v>48371</v>
          </cell>
        </row>
        <row r="23">
          <cell r="B23" t="str">
            <v>kW - Residential</v>
          </cell>
          <cell r="C23" t="str">
            <v>YVSL</v>
          </cell>
          <cell r="D23">
            <v>2011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e">
            <v>#N/A</v>
          </cell>
          <cell r="Q23">
            <v>0</v>
          </cell>
          <cell r="R23">
            <v>0</v>
          </cell>
          <cell r="S23">
            <v>91867820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 t="e">
            <v>#N/A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B24" t="str">
            <v>kW- General Service</v>
          </cell>
          <cell r="C24" t="str">
            <v>YD</v>
          </cell>
          <cell r="D24">
            <v>2011</v>
          </cell>
          <cell r="E24">
            <v>161407</v>
          </cell>
          <cell r="F24">
            <v>3940</v>
          </cell>
          <cell r="G24">
            <v>959890</v>
          </cell>
          <cell r="H24">
            <v>306914</v>
          </cell>
          <cell r="I24">
            <v>1156162</v>
          </cell>
          <cell r="J24">
            <v>2414370</v>
          </cell>
          <cell r="K24">
            <v>1958282</v>
          </cell>
          <cell r="L24">
            <v>342446</v>
          </cell>
          <cell r="M24">
            <v>206965</v>
          </cell>
          <cell r="N24">
            <v>19548</v>
          </cell>
          <cell r="O24">
            <v>1026002</v>
          </cell>
          <cell r="P24" t="e">
            <v>#N/A</v>
          </cell>
          <cell r="Q24">
            <v>327346</v>
          </cell>
          <cell r="R24">
            <v>12041</v>
          </cell>
          <cell r="S24">
            <v>29803375</v>
          </cell>
          <cell r="T24">
            <v>11262965</v>
          </cell>
          <cell r="U24">
            <v>2566544</v>
          </cell>
          <cell r="V24">
            <v>496754</v>
          </cell>
          <cell r="W24">
            <v>40289</v>
          </cell>
          <cell r="X24">
            <v>472700</v>
          </cell>
          <cell r="Y24">
            <v>893506</v>
          </cell>
          <cell r="Z24">
            <v>63157</v>
          </cell>
          <cell r="AA24">
            <v>957195</v>
          </cell>
          <cell r="AB24">
            <v>180394</v>
          </cell>
          <cell r="AC24">
            <v>2056845</v>
          </cell>
          <cell r="AD24">
            <v>332718</v>
          </cell>
          <cell r="AE24">
            <v>613138</v>
          </cell>
          <cell r="AF24">
            <v>124842</v>
          </cell>
          <cell r="AG24">
            <v>5289672</v>
          </cell>
          <cell r="AH24">
            <v>11645</v>
          </cell>
          <cell r="AI24">
            <v>211682</v>
          </cell>
          <cell r="AJ24">
            <v>4943471</v>
          </cell>
          <cell r="AK24">
            <v>13969086</v>
          </cell>
          <cell r="AL24">
            <v>9092735</v>
          </cell>
          <cell r="AM24">
            <v>149826</v>
          </cell>
          <cell r="AN24">
            <v>104670</v>
          </cell>
          <cell r="AO24">
            <v>766581</v>
          </cell>
          <cell r="AP24">
            <v>2244883</v>
          </cell>
          <cell r="AQ24">
            <v>0</v>
          </cell>
          <cell r="AR24">
            <v>202946</v>
          </cell>
          <cell r="AS24">
            <v>4021566</v>
          </cell>
          <cell r="AT24">
            <v>239996</v>
          </cell>
          <cell r="AU24">
            <v>325169</v>
          </cell>
          <cell r="AV24">
            <v>764203</v>
          </cell>
          <cell r="AW24">
            <v>0</v>
          </cell>
          <cell r="AX24">
            <v>1793543</v>
          </cell>
          <cell r="AY24">
            <v>191907</v>
          </cell>
          <cell r="AZ24">
            <v>339114</v>
          </cell>
          <cell r="BA24">
            <v>653419</v>
          </cell>
          <cell r="BB24">
            <v>167396</v>
          </cell>
          <cell r="BC24">
            <v>1924820</v>
          </cell>
          <cell r="BD24">
            <v>298210</v>
          </cell>
          <cell r="BE24">
            <v>390760</v>
          </cell>
          <cell r="BF24">
            <v>1059770</v>
          </cell>
          <cell r="BG24">
            <v>203575</v>
          </cell>
          <cell r="BH24">
            <v>81419</v>
          </cell>
          <cell r="BI24">
            <v>848381</v>
          </cell>
          <cell r="BJ24">
            <v>374429</v>
          </cell>
          <cell r="BK24">
            <v>12056896</v>
          </cell>
          <cell r="BL24">
            <v>629024</v>
          </cell>
          <cell r="BM24">
            <v>130980</v>
          </cell>
          <cell r="BN24">
            <v>130762</v>
          </cell>
          <cell r="BO24">
            <v>66653</v>
          </cell>
          <cell r="BP24">
            <v>340694</v>
          </cell>
          <cell r="BQ24">
            <v>1259579.1299999999</v>
          </cell>
          <cell r="BR24">
            <v>273364</v>
          </cell>
          <cell r="BS24">
            <v>37250092</v>
          </cell>
          <cell r="BT24">
            <v>2557875</v>
          </cell>
          <cell r="BU24">
            <v>52755</v>
          </cell>
          <cell r="BV24">
            <v>1775934</v>
          </cell>
          <cell r="BW24">
            <v>417210</v>
          </cell>
          <cell r="BX24">
            <v>139574</v>
          </cell>
          <cell r="BY24">
            <v>99925</v>
          </cell>
          <cell r="BZ24" t="e">
            <v>#N/A</v>
          </cell>
          <cell r="CA24">
            <v>466442</v>
          </cell>
          <cell r="CB24">
            <v>966654</v>
          </cell>
          <cell r="CC24">
            <v>572496</v>
          </cell>
          <cell r="CD24">
            <v>48371</v>
          </cell>
        </row>
        <row r="25">
          <cell r="B25" t="str">
            <v>kW- Large User, Sub- Transmission, Intermediate/ Embedded Distributor</v>
          </cell>
          <cell r="C25" t="str">
            <v>YDR</v>
          </cell>
          <cell r="D25">
            <v>2011</v>
          </cell>
          <cell r="E25">
            <v>15107</v>
          </cell>
          <cell r="F25">
            <v>0</v>
          </cell>
          <cell r="G25">
            <v>401335</v>
          </cell>
          <cell r="H25">
            <v>0</v>
          </cell>
          <cell r="I25">
            <v>344929</v>
          </cell>
          <cell r="J25">
            <v>0</v>
          </cell>
          <cell r="K25">
            <v>521728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e">
            <v>#N/A</v>
          </cell>
          <cell r="Q25">
            <v>0</v>
          </cell>
          <cell r="R25">
            <v>0</v>
          </cell>
          <cell r="S25">
            <v>0</v>
          </cell>
          <cell r="T25">
            <v>1837737</v>
          </cell>
          <cell r="U25">
            <v>762920</v>
          </cell>
          <cell r="V25">
            <v>196112</v>
          </cell>
          <cell r="W25">
            <v>0</v>
          </cell>
          <cell r="X25">
            <v>0</v>
          </cell>
          <cell r="Y25">
            <v>59443</v>
          </cell>
          <cell r="Z25">
            <v>0</v>
          </cell>
          <cell r="AA25">
            <v>0</v>
          </cell>
          <cell r="AB25">
            <v>0</v>
          </cell>
          <cell r="AC25">
            <v>466012</v>
          </cell>
          <cell r="AD25">
            <v>264787</v>
          </cell>
          <cell r="AE25">
            <v>0</v>
          </cell>
          <cell r="AF25">
            <v>0</v>
          </cell>
          <cell r="AG25">
            <v>2276683</v>
          </cell>
          <cell r="AH25">
            <v>0</v>
          </cell>
          <cell r="AI25">
            <v>0</v>
          </cell>
          <cell r="AJ25">
            <v>716743</v>
          </cell>
          <cell r="AK25">
            <v>13513858</v>
          </cell>
          <cell r="AL25">
            <v>1182395</v>
          </cell>
          <cell r="AM25">
            <v>0</v>
          </cell>
          <cell r="AN25">
            <v>0</v>
          </cell>
          <cell r="AO25">
            <v>294114</v>
          </cell>
          <cell r="AP25">
            <v>154909</v>
          </cell>
          <cell r="AQ25">
            <v>0</v>
          </cell>
          <cell r="AR25">
            <v>0</v>
          </cell>
          <cell r="AS25">
            <v>409088</v>
          </cell>
          <cell r="AT25">
            <v>63856</v>
          </cell>
          <cell r="AU25">
            <v>0</v>
          </cell>
          <cell r="AV25">
            <v>175385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83704</v>
          </cell>
          <cell r="BG25">
            <v>0</v>
          </cell>
          <cell r="BH25">
            <v>0</v>
          </cell>
          <cell r="BI25">
            <v>121779</v>
          </cell>
          <cell r="BJ25">
            <v>0</v>
          </cell>
          <cell r="BK25">
            <v>80298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5222263</v>
          </cell>
          <cell r="BT25">
            <v>350197</v>
          </cell>
          <cell r="BU25">
            <v>0</v>
          </cell>
          <cell r="BV25">
            <v>200142</v>
          </cell>
          <cell r="BW25">
            <v>170236</v>
          </cell>
          <cell r="BX25">
            <v>0</v>
          </cell>
          <cell r="BY25">
            <v>149366</v>
          </cell>
          <cell r="BZ25" t="e">
            <v>#N/A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B26" t="str">
            <v>kW- Street Lighting</v>
          </cell>
          <cell r="D26">
            <v>2011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kW- Sentinel Lighting</v>
          </cell>
          <cell r="D27">
            <v>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Billed Total Distribution Revenues</v>
          </cell>
          <cell r="D28">
            <v>2011</v>
          </cell>
          <cell r="E28">
            <v>8041723.620000001</v>
          </cell>
          <cell r="F28">
            <v>1027326</v>
          </cell>
          <cell r="G28">
            <v>17592211</v>
          </cell>
          <cell r="H28">
            <v>5333156</v>
          </cell>
          <cell r="I28">
            <v>15306098.030000001</v>
          </cell>
          <cell r="J28">
            <v>29158059.91</v>
          </cell>
          <cell r="K28">
            <v>23024248</v>
          </cell>
          <cell r="L28">
            <v>8427255.2800000012</v>
          </cell>
          <cell r="M28">
            <v>2684314.8199999998</v>
          </cell>
          <cell r="N28">
            <v>589641</v>
          </cell>
          <cell r="O28">
            <v>14403070.109999999</v>
          </cell>
          <cell r="P28" t="e">
            <v>#N/A</v>
          </cell>
          <cell r="Q28">
            <v>5380638</v>
          </cell>
          <cell r="R28">
            <v>744559.14</v>
          </cell>
          <cell r="S28">
            <v>4441091.7700000005</v>
          </cell>
          <cell r="T28">
            <v>106433109</v>
          </cell>
          <cell r="U28">
            <v>45802443</v>
          </cell>
          <cell r="V28">
            <v>7321186.709999999</v>
          </cell>
          <cell r="W28">
            <v>1189937.8999999999</v>
          </cell>
          <cell r="X28">
            <v>10743101</v>
          </cell>
          <cell r="Y28">
            <v>-9567316</v>
          </cell>
          <cell r="Z28">
            <v>-1430955.96</v>
          </cell>
          <cell r="AA28">
            <v>21570047.210000001</v>
          </cell>
          <cell r="AB28">
            <v>3362363.82</v>
          </cell>
          <cell r="AC28">
            <v>24514368.899999999</v>
          </cell>
          <cell r="AD28">
            <v>12462418</v>
          </cell>
          <cell r="AE28">
            <v>8905202.7200000007</v>
          </cell>
          <cell r="AF28">
            <v>946506.51</v>
          </cell>
          <cell r="AG28">
            <v>97065747</v>
          </cell>
          <cell r="AH28">
            <v>302796.01</v>
          </cell>
          <cell r="AI28">
            <v>1291271</v>
          </cell>
          <cell r="AJ28">
            <v>57375753</v>
          </cell>
          <cell r="AK28">
            <v>1104959000</v>
          </cell>
          <cell r="AL28">
            <v>143910186</v>
          </cell>
          <cell r="AM28">
            <v>7229315.79</v>
          </cell>
          <cell r="AN28">
            <v>2190176</v>
          </cell>
          <cell r="AO28">
            <v>10202178</v>
          </cell>
          <cell r="AP28">
            <v>37682603.260000005</v>
          </cell>
          <cell r="AQ28">
            <v>3840426.8840000001</v>
          </cell>
          <cell r="AR28">
            <v>4349262</v>
          </cell>
          <cell r="AS28">
            <v>57583279</v>
          </cell>
          <cell r="AT28">
            <v>2808515.46</v>
          </cell>
          <cell r="AU28">
            <v>3301746.8800000004</v>
          </cell>
          <cell r="AV28">
            <v>12712369.84</v>
          </cell>
          <cell r="AW28">
            <v>16255922</v>
          </cell>
          <cell r="AX28">
            <v>27156951</v>
          </cell>
          <cell r="AY28">
            <v>4393782.9800000004</v>
          </cell>
          <cell r="AZ28">
            <v>10940529.17</v>
          </cell>
          <cell r="BA28">
            <v>10678210</v>
          </cell>
          <cell r="BB28">
            <v>2400033</v>
          </cell>
          <cell r="BC28">
            <v>31032646</v>
          </cell>
          <cell r="BD28">
            <v>4769455.97</v>
          </cell>
          <cell r="BE28">
            <v>6905232</v>
          </cell>
          <cell r="BF28">
            <v>20671828.620000001</v>
          </cell>
          <cell r="BG28">
            <v>3868446.99</v>
          </cell>
          <cell r="BH28">
            <v>1992360.8399999999</v>
          </cell>
          <cell r="BI28">
            <v>13186079.280000001</v>
          </cell>
          <cell r="BJ28">
            <v>4980077.05</v>
          </cell>
          <cell r="BK28">
            <v>149651732</v>
          </cell>
          <cell r="BL28">
            <v>13953059</v>
          </cell>
          <cell r="BM28">
            <v>1740413</v>
          </cell>
          <cell r="BN28">
            <v>1858647.98</v>
          </cell>
          <cell r="BO28">
            <v>1643146.92</v>
          </cell>
          <cell r="BP28">
            <v>5904775.6300000008</v>
          </cell>
          <cell r="BQ28">
            <v>16652988.33</v>
          </cell>
          <cell r="BR28">
            <v>2859057.63</v>
          </cell>
          <cell r="BS28">
            <v>515342681</v>
          </cell>
          <cell r="BT28">
            <v>46031063</v>
          </cell>
          <cell r="BU28">
            <v>3582287.4400000004</v>
          </cell>
          <cell r="BV28">
            <v>28047303</v>
          </cell>
          <cell r="BW28">
            <v>8137261</v>
          </cell>
          <cell r="BX28">
            <v>1738461.8000000003</v>
          </cell>
          <cell r="BY28">
            <v>2171262.88</v>
          </cell>
          <cell r="BZ28" t="e">
            <v>#N/A</v>
          </cell>
          <cell r="CA28">
            <v>8184954</v>
          </cell>
          <cell r="CB28">
            <v>19267099</v>
          </cell>
          <cell r="CC28">
            <v>7334876.8099999996</v>
          </cell>
          <cell r="CD28">
            <v>1867510.9500000002</v>
          </cell>
        </row>
        <row r="29">
          <cell r="B29" t="str">
            <v>Billed Residential Distribution Revenue</v>
          </cell>
          <cell r="D29">
            <v>2011</v>
          </cell>
          <cell r="E29">
            <v>6277997.3399999999</v>
          </cell>
          <cell r="F29">
            <v>638394</v>
          </cell>
          <cell r="G29">
            <v>10032358</v>
          </cell>
          <cell r="H29">
            <v>2943344</v>
          </cell>
          <cell r="I29">
            <v>8726464.7200000007</v>
          </cell>
          <cell r="J29">
            <v>18030401</v>
          </cell>
          <cell r="K29">
            <v>11562319</v>
          </cell>
          <cell r="L29">
            <v>4772323.7300000004</v>
          </cell>
          <cell r="M29">
            <v>1542061.72</v>
          </cell>
          <cell r="N29">
            <v>387729.9</v>
          </cell>
          <cell r="O29">
            <v>8180032</v>
          </cell>
          <cell r="P29" t="e">
            <v>#N/A</v>
          </cell>
          <cell r="Q29">
            <v>3608400</v>
          </cell>
          <cell r="R29">
            <v>542969.18000000005</v>
          </cell>
          <cell r="S29">
            <v>2522101.64</v>
          </cell>
          <cell r="T29">
            <v>40969478</v>
          </cell>
          <cell r="U29">
            <v>22810643</v>
          </cell>
          <cell r="V29">
            <v>4516877.55</v>
          </cell>
          <cell r="W29">
            <v>732469.36</v>
          </cell>
          <cell r="X29">
            <v>7721301</v>
          </cell>
          <cell r="Y29">
            <v>-5514546</v>
          </cell>
          <cell r="Z29">
            <v>-831973.74</v>
          </cell>
          <cell r="AA29">
            <v>12903869.210000001</v>
          </cell>
          <cell r="AB29">
            <v>2499149.89</v>
          </cell>
          <cell r="AC29">
            <v>13829552.66</v>
          </cell>
          <cell r="AD29">
            <v>8607062</v>
          </cell>
          <cell r="AE29">
            <v>5557689.7000000002</v>
          </cell>
          <cell r="AF29">
            <v>539998.49</v>
          </cell>
          <cell r="AG29">
            <v>60715244</v>
          </cell>
          <cell r="AH29">
            <v>197828.31</v>
          </cell>
          <cell r="AI29">
            <v>761751</v>
          </cell>
          <cell r="AJ29">
            <v>32468379</v>
          </cell>
          <cell r="AK29">
            <v>783917000</v>
          </cell>
          <cell r="AL29">
            <v>80374707</v>
          </cell>
          <cell r="AM29">
            <v>5971858.5</v>
          </cell>
          <cell r="AN29">
            <v>1322167</v>
          </cell>
          <cell r="AO29">
            <v>5851100</v>
          </cell>
          <cell r="AP29">
            <v>20577428.059999999</v>
          </cell>
          <cell r="AQ29">
            <v>1943183.53</v>
          </cell>
          <cell r="AR29">
            <v>2509429</v>
          </cell>
          <cell r="AS29">
            <v>36388835</v>
          </cell>
          <cell r="AT29">
            <v>2169192.63</v>
          </cell>
          <cell r="AU29">
            <v>1832475.9300000002</v>
          </cell>
          <cell r="AV29">
            <v>8329252.6799999997</v>
          </cell>
          <cell r="AW29">
            <v>9242788</v>
          </cell>
          <cell r="AX29">
            <v>14533786</v>
          </cell>
          <cell r="AY29">
            <v>2303061.5</v>
          </cell>
          <cell r="AZ29">
            <v>7167679.54</v>
          </cell>
          <cell r="BA29">
            <v>6291162</v>
          </cell>
          <cell r="BB29">
            <v>1660377</v>
          </cell>
          <cell r="BC29">
            <v>18241865</v>
          </cell>
          <cell r="BD29">
            <v>3125258.1</v>
          </cell>
          <cell r="BE29">
            <v>3687251</v>
          </cell>
          <cell r="BF29">
            <v>12986955.15</v>
          </cell>
          <cell r="BG29">
            <v>2388211.13</v>
          </cell>
          <cell r="BH29">
            <v>1144729.69</v>
          </cell>
          <cell r="BI29">
            <v>7759948.6900000004</v>
          </cell>
          <cell r="BJ29">
            <v>2943330.01</v>
          </cell>
          <cell r="BK29">
            <v>81026110</v>
          </cell>
          <cell r="BL29">
            <v>8189191</v>
          </cell>
          <cell r="BM29">
            <v>1058579</v>
          </cell>
          <cell r="BN29">
            <v>1131184.4099999999</v>
          </cell>
          <cell r="BO29">
            <v>1010129.49</v>
          </cell>
          <cell r="BP29">
            <v>3865040.54</v>
          </cell>
          <cell r="BQ29">
            <v>10099179.949999999</v>
          </cell>
          <cell r="BR29">
            <v>1603851.3900000001</v>
          </cell>
          <cell r="BS29">
            <v>218867923</v>
          </cell>
          <cell r="BT29">
            <v>29855043</v>
          </cell>
          <cell r="BU29">
            <v>2953398.5300000003</v>
          </cell>
          <cell r="BV29">
            <v>15023363</v>
          </cell>
          <cell r="BW29">
            <v>5629383</v>
          </cell>
          <cell r="BX29">
            <v>902620.75</v>
          </cell>
          <cell r="BY29">
            <v>1036087.13</v>
          </cell>
          <cell r="BZ29" t="e">
            <v>#N/A</v>
          </cell>
          <cell r="CA29">
            <v>5352474</v>
          </cell>
          <cell r="CB29">
            <v>12902856</v>
          </cell>
          <cell r="CC29">
            <v>4768148.1399999997</v>
          </cell>
          <cell r="CD29">
            <v>1098978.03</v>
          </cell>
        </row>
        <row r="30">
          <cell r="B30" t="str">
            <v>Billed General Service Customers Distribution Revenue</v>
          </cell>
          <cell r="C30" t="str">
            <v>RTOT</v>
          </cell>
          <cell r="D30">
            <v>2011</v>
          </cell>
          <cell r="E30">
            <v>1715604.63</v>
          </cell>
          <cell r="F30">
            <v>388932</v>
          </cell>
          <cell r="G30">
            <v>6269729</v>
          </cell>
          <cell r="H30">
            <v>2389812</v>
          </cell>
          <cell r="I30">
            <v>5834625.0099999998</v>
          </cell>
          <cell r="J30">
            <v>11127658.91</v>
          </cell>
          <cell r="K30">
            <v>10283891</v>
          </cell>
          <cell r="L30">
            <v>3654931.55</v>
          </cell>
          <cell r="M30">
            <v>1142253.1000000001</v>
          </cell>
          <cell r="N30">
            <v>201911.1</v>
          </cell>
          <cell r="O30">
            <v>6223038.1099999994</v>
          </cell>
          <cell r="P30" t="e">
            <v>#N/A</v>
          </cell>
          <cell r="Q30">
            <v>1772238</v>
          </cell>
          <cell r="R30">
            <v>201589.96000000002</v>
          </cell>
          <cell r="S30">
            <v>1918990.1300000001</v>
          </cell>
          <cell r="T30">
            <v>59454314</v>
          </cell>
          <cell r="U30">
            <v>18237487</v>
          </cell>
          <cell r="V30">
            <v>2294324.09</v>
          </cell>
          <cell r="W30">
            <v>457468.54000000004</v>
          </cell>
          <cell r="X30">
            <v>3021800</v>
          </cell>
          <cell r="Y30">
            <v>-3884586</v>
          </cell>
          <cell r="Z30">
            <v>-598982.22</v>
          </cell>
          <cell r="AA30">
            <v>8666178</v>
          </cell>
          <cell r="AB30">
            <v>862768.24</v>
          </cell>
          <cell r="AC30">
            <v>9641048.7400000002</v>
          </cell>
          <cell r="AD30">
            <v>3689868</v>
          </cell>
          <cell r="AE30">
            <v>3347513.02</v>
          </cell>
          <cell r="AF30">
            <v>406508.02</v>
          </cell>
          <cell r="AG30">
            <v>30576022</v>
          </cell>
          <cell r="AH30">
            <v>104967.70000000001</v>
          </cell>
          <cell r="AI30">
            <v>529520</v>
          </cell>
          <cell r="AJ30">
            <v>23020529</v>
          </cell>
          <cell r="AK30">
            <v>285198000</v>
          </cell>
          <cell r="AL30">
            <v>59507149.439999998</v>
          </cell>
          <cell r="AM30">
            <v>1257457.29</v>
          </cell>
          <cell r="AN30">
            <v>868009</v>
          </cell>
          <cell r="AO30">
            <v>3977406</v>
          </cell>
          <cell r="AP30">
            <v>16677042.040000001</v>
          </cell>
          <cell r="AQ30">
            <v>1897243.3540000001</v>
          </cell>
          <cell r="AR30">
            <v>1839833</v>
          </cell>
          <cell r="AS30">
            <v>19533529</v>
          </cell>
          <cell r="AT30">
            <v>629988.12000000011</v>
          </cell>
          <cell r="AU30">
            <v>1469270.95</v>
          </cell>
          <cell r="AV30">
            <v>3916117.38</v>
          </cell>
          <cell r="AW30">
            <v>7013134</v>
          </cell>
          <cell r="AX30">
            <v>12623165</v>
          </cell>
          <cell r="AY30">
            <v>2090721.48</v>
          </cell>
          <cell r="AZ30">
            <v>3772849.63</v>
          </cell>
          <cell r="BA30">
            <v>4387048</v>
          </cell>
          <cell r="BB30">
            <v>739656</v>
          </cell>
          <cell r="BC30">
            <v>12790781</v>
          </cell>
          <cell r="BD30">
            <v>1644197.87</v>
          </cell>
          <cell r="BE30">
            <v>3217981</v>
          </cell>
          <cell r="BF30">
            <v>7451916.5299999993</v>
          </cell>
          <cell r="BG30">
            <v>1480235.8599999999</v>
          </cell>
          <cell r="BH30">
            <v>847631.15</v>
          </cell>
          <cell r="BI30">
            <v>5191321.1100000003</v>
          </cell>
          <cell r="BJ30">
            <v>2036747.04</v>
          </cell>
          <cell r="BK30">
            <v>68516095</v>
          </cell>
          <cell r="BL30">
            <v>5763868</v>
          </cell>
          <cell r="BM30">
            <v>681834</v>
          </cell>
          <cell r="BN30">
            <v>727463.57000000007</v>
          </cell>
          <cell r="BO30">
            <v>633017.42999999993</v>
          </cell>
          <cell r="BP30">
            <v>2039735.09</v>
          </cell>
          <cell r="BQ30">
            <v>6553808.3799999999</v>
          </cell>
          <cell r="BR30">
            <v>1255206.24</v>
          </cell>
          <cell r="BS30">
            <v>266581884</v>
          </cell>
          <cell r="BT30">
            <v>15387805</v>
          </cell>
          <cell r="BU30">
            <v>628888.91</v>
          </cell>
          <cell r="BV30">
            <v>12471931</v>
          </cell>
          <cell r="BW30">
            <v>2208086</v>
          </cell>
          <cell r="BX30">
            <v>835841.05</v>
          </cell>
          <cell r="BY30">
            <v>849039.7</v>
          </cell>
          <cell r="BZ30" t="e">
            <v>#N/A</v>
          </cell>
          <cell r="CA30">
            <v>2832480</v>
          </cell>
          <cell r="CB30">
            <v>6364243</v>
          </cell>
          <cell r="CC30">
            <v>2566728.67</v>
          </cell>
          <cell r="CD30">
            <v>768532.92</v>
          </cell>
        </row>
        <row r="31">
          <cell r="B31" t="str">
            <v>Billed Large User, Sub- Transmission, Intermediate/ Embedded Distributor Distribution Revenue</v>
          </cell>
          <cell r="C31" t="str">
            <v>RR</v>
          </cell>
          <cell r="D31">
            <v>2011</v>
          </cell>
          <cell r="E31">
            <v>48121.65</v>
          </cell>
          <cell r="F31">
            <v>0</v>
          </cell>
          <cell r="G31">
            <v>1290124</v>
          </cell>
          <cell r="H31">
            <v>0</v>
          </cell>
          <cell r="I31">
            <v>745008.3</v>
          </cell>
          <cell r="J31">
            <v>0</v>
          </cell>
          <cell r="K31">
            <v>1178038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0</v>
          </cell>
          <cell r="S31">
            <v>0</v>
          </cell>
          <cell r="T31">
            <v>6009317</v>
          </cell>
          <cell r="U31">
            <v>4754313</v>
          </cell>
          <cell r="V31">
            <v>509985.07000000007</v>
          </cell>
          <cell r="W31">
            <v>0</v>
          </cell>
          <cell r="X31">
            <v>0</v>
          </cell>
          <cell r="Y31">
            <v>-168184</v>
          </cell>
          <cell r="Z31">
            <v>0</v>
          </cell>
          <cell r="AA31">
            <v>0</v>
          </cell>
          <cell r="AB31">
            <v>445.69</v>
          </cell>
          <cell r="AC31">
            <v>1043767.5</v>
          </cell>
          <cell r="AD31">
            <v>165488</v>
          </cell>
          <cell r="AE31">
            <v>0</v>
          </cell>
          <cell r="AF31">
            <v>0</v>
          </cell>
          <cell r="AG31">
            <v>5774481</v>
          </cell>
          <cell r="AH31">
            <v>0</v>
          </cell>
          <cell r="AI31">
            <v>0</v>
          </cell>
          <cell r="AJ31">
            <v>1886845</v>
          </cell>
          <cell r="AK31">
            <v>35844000</v>
          </cell>
          <cell r="AL31">
            <v>4028329.56</v>
          </cell>
          <cell r="AM31">
            <v>0</v>
          </cell>
          <cell r="AN31">
            <v>0</v>
          </cell>
          <cell r="AO31">
            <v>373672</v>
          </cell>
          <cell r="AP31">
            <v>428133.16</v>
          </cell>
          <cell r="AQ31">
            <v>0</v>
          </cell>
          <cell r="AR31">
            <v>0</v>
          </cell>
          <cell r="AS31">
            <v>1660915</v>
          </cell>
          <cell r="AT31">
            <v>9334.7100000000009</v>
          </cell>
          <cell r="AU31">
            <v>0</v>
          </cell>
          <cell r="AV31">
            <v>466999.78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232956.94</v>
          </cell>
          <cell r="BG31">
            <v>0</v>
          </cell>
          <cell r="BH31">
            <v>0</v>
          </cell>
          <cell r="BI31">
            <v>234809.48</v>
          </cell>
          <cell r="BJ31">
            <v>0</v>
          </cell>
          <cell r="BK31">
            <v>109527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29892874</v>
          </cell>
          <cell r="BT31">
            <v>788215</v>
          </cell>
          <cell r="BU31">
            <v>0</v>
          </cell>
          <cell r="BV31">
            <v>552009</v>
          </cell>
          <cell r="BW31">
            <v>299792</v>
          </cell>
          <cell r="BX31">
            <v>0</v>
          </cell>
          <cell r="BY31">
            <v>286136.05</v>
          </cell>
          <cell r="BZ31" t="e">
            <v>#N/A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B32" t="str">
            <v>Billed Street lighting Distribution Revenue</v>
          </cell>
          <cell r="C32" t="str">
            <v>RGS</v>
          </cell>
          <cell r="D32">
            <v>2011</v>
          </cell>
        </row>
        <row r="33">
          <cell r="B33" t="str">
            <v>Billed Sentinel Lighting Distribution Revenue</v>
          </cell>
          <cell r="C33" t="str">
            <v>RST</v>
          </cell>
          <cell r="D33">
            <v>2011</v>
          </cell>
        </row>
        <row r="34">
          <cell r="B34" t="str">
            <v>Total service area</v>
          </cell>
          <cell r="C34" t="str">
            <v>AREA</v>
          </cell>
          <cell r="D34">
            <v>2011</v>
          </cell>
          <cell r="E34">
            <v>14200</v>
          </cell>
          <cell r="F34">
            <v>380</v>
          </cell>
          <cell r="G34">
            <v>201</v>
          </cell>
          <cell r="H34">
            <v>258</v>
          </cell>
          <cell r="I34">
            <v>74</v>
          </cell>
          <cell r="J34">
            <v>188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 t="e">
            <v>#N/A</v>
          </cell>
          <cell r="Q34">
            <v>57</v>
          </cell>
          <cell r="R34">
            <v>5</v>
          </cell>
          <cell r="S34">
            <v>22</v>
          </cell>
          <cell r="T34">
            <v>287</v>
          </cell>
          <cell r="U34">
            <v>120</v>
          </cell>
          <cell r="V34">
            <v>1887</v>
          </cell>
          <cell r="W34">
            <v>99</v>
          </cell>
          <cell r="X34">
            <v>104</v>
          </cell>
          <cell r="Y34">
            <v>44</v>
          </cell>
          <cell r="Z34">
            <v>26</v>
          </cell>
          <cell r="AA34">
            <v>410</v>
          </cell>
          <cell r="AB34">
            <v>69</v>
          </cell>
          <cell r="AC34">
            <v>93</v>
          </cell>
          <cell r="AD34">
            <v>1252</v>
          </cell>
          <cell r="AE34">
            <v>280</v>
          </cell>
          <cell r="AF34">
            <v>93</v>
          </cell>
          <cell r="AG34">
            <v>426</v>
          </cell>
          <cell r="AH34">
            <v>9</v>
          </cell>
          <cell r="AI34">
            <v>8</v>
          </cell>
          <cell r="AJ34">
            <v>269</v>
          </cell>
          <cell r="AK34">
            <v>650000</v>
          </cell>
          <cell r="AL34">
            <v>1104</v>
          </cell>
          <cell r="AM34">
            <v>292</v>
          </cell>
          <cell r="AN34">
            <v>24</v>
          </cell>
          <cell r="AO34">
            <v>32</v>
          </cell>
          <cell r="AP34">
            <v>405</v>
          </cell>
          <cell r="AQ34">
            <v>27</v>
          </cell>
          <cell r="AR34">
            <v>144</v>
          </cell>
          <cell r="AS34">
            <v>421</v>
          </cell>
          <cell r="AT34">
            <v>26</v>
          </cell>
          <cell r="AU34">
            <v>25</v>
          </cell>
          <cell r="AV34">
            <v>371</v>
          </cell>
          <cell r="AW34">
            <v>74</v>
          </cell>
          <cell r="AX34">
            <v>827</v>
          </cell>
          <cell r="AY34">
            <v>133</v>
          </cell>
          <cell r="AZ34">
            <v>693</v>
          </cell>
          <cell r="BA34">
            <v>330</v>
          </cell>
          <cell r="BB34">
            <v>28</v>
          </cell>
          <cell r="BC34">
            <v>143</v>
          </cell>
          <cell r="BD34">
            <v>17</v>
          </cell>
          <cell r="BE34">
            <v>27</v>
          </cell>
          <cell r="BF34">
            <v>149</v>
          </cell>
          <cell r="BG34">
            <v>35</v>
          </cell>
          <cell r="BH34">
            <v>15</v>
          </cell>
          <cell r="BI34">
            <v>63</v>
          </cell>
          <cell r="BJ34">
            <v>122</v>
          </cell>
          <cell r="BK34">
            <v>806</v>
          </cell>
          <cell r="BL34">
            <v>342</v>
          </cell>
          <cell r="BM34">
            <v>13</v>
          </cell>
          <cell r="BN34">
            <v>18</v>
          </cell>
          <cell r="BO34">
            <v>536</v>
          </cell>
          <cell r="BP34">
            <v>33</v>
          </cell>
          <cell r="BQ34">
            <v>381</v>
          </cell>
          <cell r="BR34">
            <v>24</v>
          </cell>
          <cell r="BS34">
            <v>630</v>
          </cell>
          <cell r="BT34">
            <v>639</v>
          </cell>
          <cell r="BU34">
            <v>61</v>
          </cell>
          <cell r="BV34">
            <v>672</v>
          </cell>
          <cell r="BW34">
            <v>86</v>
          </cell>
          <cell r="BX34">
            <v>14</v>
          </cell>
          <cell r="BY34">
            <v>8</v>
          </cell>
          <cell r="BZ34" t="e">
            <v>#N/A</v>
          </cell>
          <cell r="CA34">
            <v>64</v>
          </cell>
          <cell r="CB34">
            <v>148</v>
          </cell>
          <cell r="CC34">
            <v>29</v>
          </cell>
          <cell r="CD34">
            <v>66</v>
          </cell>
        </row>
        <row r="35">
          <cell r="B35" t="str">
            <v>Urban service area</v>
          </cell>
          <cell r="C35" t="str">
            <v>AREAURB</v>
          </cell>
          <cell r="D35">
            <v>2011</v>
          </cell>
          <cell r="E35">
            <v>3</v>
          </cell>
          <cell r="F35">
            <v>380</v>
          </cell>
          <cell r="G35">
            <v>54</v>
          </cell>
          <cell r="H35">
            <v>4</v>
          </cell>
          <cell r="I35">
            <v>74</v>
          </cell>
          <cell r="J35">
            <v>98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 t="e">
            <v>#N/A</v>
          </cell>
          <cell r="Q35">
            <v>57</v>
          </cell>
          <cell r="R35">
            <v>5</v>
          </cell>
          <cell r="S35">
            <v>22</v>
          </cell>
          <cell r="T35">
            <v>287</v>
          </cell>
          <cell r="U35">
            <v>120</v>
          </cell>
          <cell r="V35">
            <v>57</v>
          </cell>
          <cell r="W35">
            <v>26</v>
          </cell>
          <cell r="X35">
            <v>66</v>
          </cell>
          <cell r="Y35">
            <v>44</v>
          </cell>
          <cell r="Z35">
            <v>26</v>
          </cell>
          <cell r="AA35">
            <v>290</v>
          </cell>
          <cell r="AB35">
            <v>19</v>
          </cell>
          <cell r="AC35">
            <v>93</v>
          </cell>
          <cell r="AD35">
            <v>36</v>
          </cell>
          <cell r="AE35">
            <v>25</v>
          </cell>
          <cell r="AF35">
            <v>93</v>
          </cell>
          <cell r="AG35">
            <v>338</v>
          </cell>
          <cell r="AH35">
            <v>9</v>
          </cell>
          <cell r="AI35">
            <v>8</v>
          </cell>
          <cell r="AJ35">
            <v>269</v>
          </cell>
          <cell r="AK35">
            <v>0</v>
          </cell>
          <cell r="AL35">
            <v>454</v>
          </cell>
          <cell r="AM35">
            <v>71</v>
          </cell>
          <cell r="AN35">
            <v>24</v>
          </cell>
          <cell r="AO35">
            <v>32</v>
          </cell>
          <cell r="AP35">
            <v>125</v>
          </cell>
          <cell r="AQ35">
            <v>27</v>
          </cell>
          <cell r="AR35">
            <v>16</v>
          </cell>
          <cell r="AS35">
            <v>163</v>
          </cell>
          <cell r="AT35">
            <v>26</v>
          </cell>
          <cell r="AU35">
            <v>25</v>
          </cell>
          <cell r="AV35">
            <v>56</v>
          </cell>
          <cell r="AW35">
            <v>71</v>
          </cell>
          <cell r="AX35">
            <v>68</v>
          </cell>
          <cell r="AY35">
            <v>14</v>
          </cell>
          <cell r="AZ35">
            <v>144</v>
          </cell>
          <cell r="BA35">
            <v>51</v>
          </cell>
          <cell r="BB35">
            <v>28</v>
          </cell>
          <cell r="BC35">
            <v>102</v>
          </cell>
          <cell r="BD35">
            <v>17</v>
          </cell>
          <cell r="BE35">
            <v>27</v>
          </cell>
          <cell r="BF35">
            <v>71</v>
          </cell>
          <cell r="BG35">
            <v>35</v>
          </cell>
          <cell r="BH35">
            <v>15</v>
          </cell>
          <cell r="BI35">
            <v>63</v>
          </cell>
          <cell r="BJ35">
            <v>20</v>
          </cell>
          <cell r="BK35">
            <v>503</v>
          </cell>
          <cell r="BL35">
            <v>58</v>
          </cell>
          <cell r="BM35">
            <v>13</v>
          </cell>
          <cell r="BN35">
            <v>11</v>
          </cell>
          <cell r="BO35">
            <v>6</v>
          </cell>
          <cell r="BP35">
            <v>33</v>
          </cell>
          <cell r="BQ35">
            <v>122</v>
          </cell>
          <cell r="BR35">
            <v>21</v>
          </cell>
          <cell r="BS35">
            <v>630</v>
          </cell>
          <cell r="BT35">
            <v>253</v>
          </cell>
          <cell r="BU35">
            <v>53</v>
          </cell>
          <cell r="BV35">
            <v>65</v>
          </cell>
          <cell r="BW35">
            <v>86</v>
          </cell>
          <cell r="BX35">
            <v>14</v>
          </cell>
          <cell r="BY35">
            <v>8</v>
          </cell>
          <cell r="BZ35" t="e">
            <v>#N/A</v>
          </cell>
          <cell r="CA35">
            <v>64</v>
          </cell>
          <cell r="CB35">
            <v>67</v>
          </cell>
          <cell r="CC35">
            <v>29</v>
          </cell>
          <cell r="CD35">
            <v>18</v>
          </cell>
        </row>
        <row r="36">
          <cell r="B36" t="str">
            <v>Rural service area</v>
          </cell>
          <cell r="C36" t="str">
            <v>AREARUR</v>
          </cell>
          <cell r="D36">
            <v>2011</v>
          </cell>
          <cell r="E36">
            <v>14197</v>
          </cell>
          <cell r="F36">
            <v>0</v>
          </cell>
          <cell r="G36">
            <v>147</v>
          </cell>
          <cell r="H36">
            <v>254</v>
          </cell>
          <cell r="I36">
            <v>0</v>
          </cell>
          <cell r="J36">
            <v>90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1830</v>
          </cell>
          <cell r="W36">
            <v>73</v>
          </cell>
          <cell r="X36">
            <v>38</v>
          </cell>
          <cell r="Y36">
            <v>0</v>
          </cell>
          <cell r="Z36">
            <v>0</v>
          </cell>
          <cell r="AA36">
            <v>120</v>
          </cell>
          <cell r="AB36">
            <v>50</v>
          </cell>
          <cell r="AC36">
            <v>0</v>
          </cell>
          <cell r="AD36">
            <v>1216</v>
          </cell>
          <cell r="AE36">
            <v>255</v>
          </cell>
          <cell r="AF36">
            <v>0</v>
          </cell>
          <cell r="AG36">
            <v>88</v>
          </cell>
          <cell r="AH36">
            <v>0</v>
          </cell>
          <cell r="AI36">
            <v>0</v>
          </cell>
          <cell r="AJ36">
            <v>0</v>
          </cell>
          <cell r="AK36">
            <v>650000</v>
          </cell>
          <cell r="AL36">
            <v>650</v>
          </cell>
          <cell r="AM36">
            <v>221</v>
          </cell>
          <cell r="AN36">
            <v>0</v>
          </cell>
          <cell r="AO36">
            <v>0</v>
          </cell>
          <cell r="AP36">
            <v>280</v>
          </cell>
          <cell r="AQ36">
            <v>0</v>
          </cell>
          <cell r="AR36">
            <v>128</v>
          </cell>
          <cell r="AS36">
            <v>258</v>
          </cell>
          <cell r="AT36">
            <v>0</v>
          </cell>
          <cell r="AU36">
            <v>0</v>
          </cell>
          <cell r="AV36">
            <v>315</v>
          </cell>
          <cell r="AW36">
            <v>3</v>
          </cell>
          <cell r="AX36">
            <v>759</v>
          </cell>
          <cell r="AY36">
            <v>119</v>
          </cell>
          <cell r="AZ36">
            <v>549</v>
          </cell>
          <cell r="BA36">
            <v>279</v>
          </cell>
          <cell r="BB36">
            <v>0</v>
          </cell>
          <cell r="BC36">
            <v>41</v>
          </cell>
          <cell r="BD36">
            <v>0</v>
          </cell>
          <cell r="BE36">
            <v>0</v>
          </cell>
          <cell r="BF36">
            <v>78</v>
          </cell>
          <cell r="BG36">
            <v>0</v>
          </cell>
          <cell r="BH36">
            <v>0</v>
          </cell>
          <cell r="BI36">
            <v>0</v>
          </cell>
          <cell r="BJ36">
            <v>102</v>
          </cell>
          <cell r="BK36">
            <v>303</v>
          </cell>
          <cell r="BL36">
            <v>284</v>
          </cell>
          <cell r="BM36">
            <v>0</v>
          </cell>
          <cell r="BN36">
            <v>7</v>
          </cell>
          <cell r="BO36">
            <v>530</v>
          </cell>
          <cell r="BP36">
            <v>0</v>
          </cell>
          <cell r="BQ36">
            <v>259</v>
          </cell>
          <cell r="BR36">
            <v>3</v>
          </cell>
          <cell r="BS36">
            <v>0</v>
          </cell>
          <cell r="BT36">
            <v>386</v>
          </cell>
          <cell r="BU36">
            <v>8</v>
          </cell>
          <cell r="BV36">
            <v>607</v>
          </cell>
          <cell r="BW36">
            <v>0</v>
          </cell>
          <cell r="BX36">
            <v>0</v>
          </cell>
          <cell r="BY36">
            <v>0</v>
          </cell>
          <cell r="BZ36" t="e">
            <v>#N/A</v>
          </cell>
          <cell r="CA36">
            <v>0</v>
          </cell>
          <cell r="CB36">
            <v>81</v>
          </cell>
          <cell r="CC36">
            <v>0</v>
          </cell>
          <cell r="CD36">
            <v>48</v>
          </cell>
        </row>
        <row r="37">
          <cell r="B37" t="str">
            <v>Service area population</v>
          </cell>
          <cell r="C37" t="str">
            <v>POP</v>
          </cell>
          <cell r="D37">
            <v>2011</v>
          </cell>
          <cell r="E37">
            <v>16789</v>
          </cell>
          <cell r="F37">
            <v>3000</v>
          </cell>
          <cell r="G37">
            <v>82368</v>
          </cell>
          <cell r="H37">
            <v>25000</v>
          </cell>
          <cell r="I37">
            <v>95960</v>
          </cell>
          <cell r="J37">
            <v>175779</v>
          </cell>
          <cell r="K37">
            <v>139500</v>
          </cell>
          <cell r="L37">
            <v>27698</v>
          </cell>
          <cell r="M37">
            <v>21640</v>
          </cell>
          <cell r="N37">
            <v>2428</v>
          </cell>
          <cell r="O37">
            <v>94769</v>
          </cell>
          <cell r="P37" t="e">
            <v>#N/A</v>
          </cell>
          <cell r="Q37">
            <v>27000</v>
          </cell>
          <cell r="R37">
            <v>4000</v>
          </cell>
          <cell r="S37">
            <v>21873</v>
          </cell>
          <cell r="T37">
            <v>738000</v>
          </cell>
          <cell r="U37">
            <v>215718</v>
          </cell>
          <cell r="V37">
            <v>39042</v>
          </cell>
          <cell r="W37">
            <v>7138</v>
          </cell>
          <cell r="X37">
            <v>73654</v>
          </cell>
          <cell r="Y37">
            <v>44186</v>
          </cell>
          <cell r="Z37">
            <v>7952</v>
          </cell>
          <cell r="AA37">
            <v>112234</v>
          </cell>
          <cell r="AB37">
            <v>25325</v>
          </cell>
          <cell r="AC37">
            <v>136466</v>
          </cell>
          <cell r="AD37">
            <v>45212</v>
          </cell>
          <cell r="AE37">
            <v>59008</v>
          </cell>
          <cell r="AF37">
            <v>5620</v>
          </cell>
          <cell r="AG37">
            <v>575673</v>
          </cell>
          <cell r="AH37">
            <v>2650</v>
          </cell>
          <cell r="AI37">
            <v>10500</v>
          </cell>
          <cell r="AJ37">
            <v>523911</v>
          </cell>
          <cell r="AK37">
            <v>3029722</v>
          </cell>
          <cell r="AL37">
            <v>834406</v>
          </cell>
          <cell r="AM37">
            <v>34000</v>
          </cell>
          <cell r="AN37">
            <v>12000</v>
          </cell>
          <cell r="AO37">
            <v>58000</v>
          </cell>
          <cell r="AP37">
            <v>243445</v>
          </cell>
          <cell r="AQ37">
            <v>22000</v>
          </cell>
          <cell r="AR37">
            <v>22641</v>
          </cell>
          <cell r="AS37">
            <v>366151</v>
          </cell>
          <cell r="AT37">
            <v>7831</v>
          </cell>
          <cell r="AU37">
            <v>15572</v>
          </cell>
          <cell r="AV37">
            <v>94500</v>
          </cell>
          <cell r="AW37">
            <v>91547</v>
          </cell>
          <cell r="AX37">
            <v>140017</v>
          </cell>
          <cell r="AY37">
            <v>15000</v>
          </cell>
          <cell r="AZ37">
            <v>31500</v>
          </cell>
          <cell r="BA37">
            <v>55000</v>
          </cell>
          <cell r="BB37">
            <v>14000</v>
          </cell>
          <cell r="BC37">
            <v>183700</v>
          </cell>
          <cell r="BD37">
            <v>29575</v>
          </cell>
          <cell r="BE37">
            <v>31586</v>
          </cell>
          <cell r="BF37">
            <v>155000</v>
          </cell>
          <cell r="BG37">
            <v>20200</v>
          </cell>
          <cell r="BH37">
            <v>6500</v>
          </cell>
          <cell r="BI37">
            <v>83173</v>
          </cell>
          <cell r="BJ37">
            <v>18003</v>
          </cell>
          <cell r="BK37">
            <v>1026559</v>
          </cell>
          <cell r="BL37">
            <v>78000</v>
          </cell>
          <cell r="BM37">
            <v>7846</v>
          </cell>
          <cell r="BN37">
            <v>9900</v>
          </cell>
          <cell r="BO37">
            <v>5336</v>
          </cell>
          <cell r="BP37">
            <v>36110</v>
          </cell>
          <cell r="BQ37">
            <v>109219</v>
          </cell>
          <cell r="BR37">
            <v>15140</v>
          </cell>
          <cell r="BS37">
            <v>2503281</v>
          </cell>
          <cell r="BT37">
            <v>316309</v>
          </cell>
          <cell r="BU37">
            <v>17300</v>
          </cell>
          <cell r="BV37">
            <v>160278</v>
          </cell>
          <cell r="BW37">
            <v>50331</v>
          </cell>
          <cell r="BX37">
            <v>7200</v>
          </cell>
          <cell r="BY37">
            <v>7521</v>
          </cell>
          <cell r="BZ37" t="e">
            <v>#N/A</v>
          </cell>
          <cell r="CA37">
            <v>43225</v>
          </cell>
          <cell r="CB37">
            <v>125900</v>
          </cell>
          <cell r="CC37">
            <v>36000</v>
          </cell>
          <cell r="CD37">
            <v>6700</v>
          </cell>
        </row>
        <row r="38">
          <cell r="B38" t="str">
            <v>Municipal population</v>
          </cell>
          <cell r="C38" t="str">
            <v>POPCITY</v>
          </cell>
          <cell r="D38">
            <v>2011</v>
          </cell>
          <cell r="E38">
            <v>10552</v>
          </cell>
          <cell r="F38">
            <v>3000</v>
          </cell>
          <cell r="G38">
            <v>126199</v>
          </cell>
          <cell r="H38">
            <v>30000</v>
          </cell>
          <cell r="I38">
            <v>95960</v>
          </cell>
          <cell r="J38">
            <v>175779</v>
          </cell>
          <cell r="K38">
            <v>139500</v>
          </cell>
          <cell r="L38">
            <v>27698</v>
          </cell>
          <cell r="M38">
            <v>28530</v>
          </cell>
          <cell r="N38">
            <v>2428</v>
          </cell>
          <cell r="O38">
            <v>107615</v>
          </cell>
          <cell r="P38" t="e">
            <v>#N/A</v>
          </cell>
          <cell r="Q38">
            <v>27000</v>
          </cell>
          <cell r="R38">
            <v>12500</v>
          </cell>
          <cell r="S38">
            <v>74185</v>
          </cell>
          <cell r="T38">
            <v>738000</v>
          </cell>
          <cell r="U38">
            <v>216473</v>
          </cell>
          <cell r="V38">
            <v>37346</v>
          </cell>
          <cell r="W38">
            <v>8700</v>
          </cell>
          <cell r="X38">
            <v>105663</v>
          </cell>
          <cell r="Y38">
            <v>44186</v>
          </cell>
          <cell r="Z38">
            <v>7952</v>
          </cell>
          <cell r="AA38">
            <v>174423</v>
          </cell>
          <cell r="AB38">
            <v>25325</v>
          </cell>
          <cell r="AC38">
            <v>136466</v>
          </cell>
          <cell r="AD38">
            <v>45212</v>
          </cell>
          <cell r="AE38">
            <v>59008</v>
          </cell>
          <cell r="AF38">
            <v>5620</v>
          </cell>
          <cell r="AG38">
            <v>670580</v>
          </cell>
          <cell r="AH38">
            <v>9500</v>
          </cell>
          <cell r="AI38">
            <v>10500</v>
          </cell>
          <cell r="AJ38">
            <v>523911</v>
          </cell>
          <cell r="AK38">
            <v>3029722</v>
          </cell>
          <cell r="AL38">
            <v>927118</v>
          </cell>
          <cell r="AM38">
            <v>34000</v>
          </cell>
          <cell r="AN38">
            <v>16500</v>
          </cell>
          <cell r="AO38">
            <v>123363</v>
          </cell>
          <cell r="AP38">
            <v>551300</v>
          </cell>
          <cell r="AQ38">
            <v>22000</v>
          </cell>
          <cell r="AR38">
            <v>36682</v>
          </cell>
          <cell r="AS38">
            <v>366151</v>
          </cell>
          <cell r="AT38">
            <v>21749</v>
          </cell>
          <cell r="AU38">
            <v>16572</v>
          </cell>
          <cell r="AV38">
            <v>94500</v>
          </cell>
          <cell r="AW38">
            <v>137369</v>
          </cell>
          <cell r="AX38">
            <v>140946</v>
          </cell>
          <cell r="AY38">
            <v>15000</v>
          </cell>
          <cell r="AZ38">
            <v>63000</v>
          </cell>
          <cell r="BA38">
            <v>55000</v>
          </cell>
          <cell r="BB38">
            <v>18777</v>
          </cell>
          <cell r="BC38">
            <v>183700</v>
          </cell>
          <cell r="BD38">
            <v>31031</v>
          </cell>
          <cell r="BE38">
            <v>31586</v>
          </cell>
          <cell r="BF38">
            <v>155000</v>
          </cell>
          <cell r="BG38">
            <v>20200</v>
          </cell>
          <cell r="BH38">
            <v>6500</v>
          </cell>
          <cell r="BI38">
            <v>83173</v>
          </cell>
          <cell r="BJ38">
            <v>18003</v>
          </cell>
          <cell r="BK38">
            <v>1026559</v>
          </cell>
          <cell r="BL38">
            <v>75000</v>
          </cell>
          <cell r="BM38">
            <v>7846</v>
          </cell>
          <cell r="BN38">
            <v>16700</v>
          </cell>
          <cell r="BO38">
            <v>5336</v>
          </cell>
          <cell r="BP38">
            <v>36110</v>
          </cell>
          <cell r="BQ38">
            <v>108359</v>
          </cell>
          <cell r="BR38">
            <v>15000</v>
          </cell>
          <cell r="BS38">
            <v>2503281</v>
          </cell>
          <cell r="BT38">
            <v>413710</v>
          </cell>
          <cell r="BU38">
            <v>17300</v>
          </cell>
          <cell r="BV38">
            <v>160278</v>
          </cell>
          <cell r="BW38">
            <v>50331</v>
          </cell>
          <cell r="BX38">
            <v>11500</v>
          </cell>
          <cell r="BY38">
            <v>0</v>
          </cell>
          <cell r="BZ38" t="e">
            <v>#N/A</v>
          </cell>
          <cell r="CA38">
            <v>78736</v>
          </cell>
          <cell r="CB38">
            <v>125900</v>
          </cell>
          <cell r="CC38">
            <v>37754</v>
          </cell>
          <cell r="CD38">
            <v>5000</v>
          </cell>
        </row>
        <row r="39">
          <cell r="B39" t="str">
            <v>No seasonal occupacy customers</v>
          </cell>
          <cell r="C39" t="str">
            <v>YNSUM</v>
          </cell>
          <cell r="D39">
            <v>2011</v>
          </cell>
          <cell r="E39">
            <v>3565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 t="e">
            <v>#N/A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154799</v>
          </cell>
          <cell r="AL39">
            <v>0</v>
          </cell>
          <cell r="AM39">
            <v>500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192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525</v>
          </cell>
          <cell r="AX39">
            <v>0</v>
          </cell>
          <cell r="AY39">
            <v>250</v>
          </cell>
          <cell r="AZ39">
            <v>200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108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1589</v>
          </cell>
          <cell r="BU39">
            <v>1000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 t="e">
            <v>#N/A</v>
          </cell>
          <cell r="CA39">
            <v>0</v>
          </cell>
          <cell r="CB39">
            <v>0</v>
          </cell>
          <cell r="CC39">
            <v>0</v>
          </cell>
          <cell r="CD39">
            <v>200</v>
          </cell>
        </row>
        <row r="40">
          <cell r="B40" t="str">
            <v>Utility winter max peak load</v>
          </cell>
          <cell r="C40" t="str">
            <v>PEAKW</v>
          </cell>
          <cell r="D40">
            <v>2011</v>
          </cell>
          <cell r="E40">
            <v>42342</v>
          </cell>
          <cell r="F40">
            <v>4503</v>
          </cell>
          <cell r="G40">
            <v>140212</v>
          </cell>
          <cell r="H40">
            <v>47834</v>
          </cell>
          <cell r="I40">
            <v>150179</v>
          </cell>
          <cell r="J40">
            <v>269328</v>
          </cell>
          <cell r="K40">
            <v>235762</v>
          </cell>
          <cell r="L40">
            <v>45700</v>
          </cell>
          <cell r="M40">
            <v>26436</v>
          </cell>
          <cell r="N40">
            <v>6676</v>
          </cell>
          <cell r="O40">
            <v>104348</v>
          </cell>
          <cell r="P40" t="e">
            <v>#N/A</v>
          </cell>
          <cell r="Q40">
            <v>58755</v>
          </cell>
          <cell r="R40">
            <v>6744</v>
          </cell>
          <cell r="S40">
            <v>41770</v>
          </cell>
          <cell r="T40">
            <v>1170459</v>
          </cell>
          <cell r="U40">
            <v>366400</v>
          </cell>
          <cell r="V40">
            <v>74900</v>
          </cell>
          <cell r="W40">
            <v>13753</v>
          </cell>
          <cell r="X40">
            <v>82710</v>
          </cell>
          <cell r="Y40">
            <v>94031</v>
          </cell>
          <cell r="Z40">
            <v>16925</v>
          </cell>
          <cell r="AA40">
            <v>196115</v>
          </cell>
          <cell r="AB40">
            <v>29983</v>
          </cell>
          <cell r="AC40">
            <v>253600</v>
          </cell>
          <cell r="AD40">
            <v>81845</v>
          </cell>
          <cell r="AE40">
            <v>84038</v>
          </cell>
          <cell r="AF40">
            <v>16328</v>
          </cell>
          <cell r="AG40">
            <v>819019</v>
          </cell>
          <cell r="AH40">
            <v>6368</v>
          </cell>
          <cell r="AI40">
            <v>31966</v>
          </cell>
          <cell r="AJ40">
            <v>595700</v>
          </cell>
          <cell r="AK40">
            <v>3923771</v>
          </cell>
          <cell r="AL40">
            <v>1305498</v>
          </cell>
          <cell r="AM40">
            <v>49220</v>
          </cell>
          <cell r="AN40">
            <v>20492</v>
          </cell>
          <cell r="AO40">
            <v>136597</v>
          </cell>
          <cell r="AP40">
            <v>309627</v>
          </cell>
          <cell r="AQ40">
            <v>44452</v>
          </cell>
          <cell r="AR40">
            <v>41419</v>
          </cell>
          <cell r="AS40">
            <v>531481</v>
          </cell>
          <cell r="AT40">
            <v>32939</v>
          </cell>
          <cell r="AU40">
            <v>35345</v>
          </cell>
          <cell r="AV40">
            <v>118892</v>
          </cell>
          <cell r="AW40">
            <v>116122</v>
          </cell>
          <cell r="AX40">
            <v>191328</v>
          </cell>
          <cell r="AY40">
            <v>28568</v>
          </cell>
          <cell r="AZ40">
            <v>61767</v>
          </cell>
          <cell r="BA40">
            <v>113732</v>
          </cell>
          <cell r="BB40">
            <v>22918</v>
          </cell>
          <cell r="BC40">
            <v>239300</v>
          </cell>
          <cell r="BD40">
            <v>42505</v>
          </cell>
          <cell r="BE40">
            <v>59312</v>
          </cell>
          <cell r="BF40">
            <v>205860</v>
          </cell>
          <cell r="BG40">
            <v>37173</v>
          </cell>
          <cell r="BH40">
            <v>19700</v>
          </cell>
          <cell r="BI40">
            <v>153393</v>
          </cell>
          <cell r="BJ40">
            <v>34773</v>
          </cell>
          <cell r="BK40">
            <v>1350678</v>
          </cell>
          <cell r="BL40">
            <v>149857</v>
          </cell>
          <cell r="BM40">
            <v>10822</v>
          </cell>
          <cell r="BN40">
            <v>26579</v>
          </cell>
          <cell r="BO40">
            <v>18704</v>
          </cell>
          <cell r="BP40">
            <v>47750</v>
          </cell>
          <cell r="BQ40">
            <v>171304</v>
          </cell>
          <cell r="BR40">
            <v>29488</v>
          </cell>
          <cell r="BS40">
            <v>4060630</v>
          </cell>
          <cell r="BT40">
            <v>433549</v>
          </cell>
          <cell r="BU40">
            <v>24245</v>
          </cell>
          <cell r="BV40">
            <v>240964</v>
          </cell>
          <cell r="BW40">
            <v>75412</v>
          </cell>
          <cell r="BX40">
            <v>17539</v>
          </cell>
          <cell r="BY40">
            <v>26222</v>
          </cell>
          <cell r="BZ40" t="e">
            <v>#N/A</v>
          </cell>
          <cell r="CA40">
            <v>86667</v>
          </cell>
          <cell r="CB40">
            <v>149997</v>
          </cell>
          <cell r="CC40">
            <v>61443</v>
          </cell>
          <cell r="CD40">
            <v>12946</v>
          </cell>
        </row>
        <row r="41">
          <cell r="B41" t="str">
            <v>Utility summer max peak load</v>
          </cell>
          <cell r="C41" t="str">
            <v>PEAKS</v>
          </cell>
          <cell r="D41">
            <v>2011</v>
          </cell>
          <cell r="E41">
            <v>29018</v>
          </cell>
          <cell r="F41">
            <v>3226</v>
          </cell>
          <cell r="G41">
            <v>187658</v>
          </cell>
          <cell r="H41">
            <v>57677</v>
          </cell>
          <cell r="I41">
            <v>192538</v>
          </cell>
          <cell r="J41">
            <v>379690</v>
          </cell>
          <cell r="K41">
            <v>309690</v>
          </cell>
          <cell r="L41">
            <v>55600</v>
          </cell>
          <cell r="M41">
            <v>28006</v>
          </cell>
          <cell r="N41">
            <v>4532</v>
          </cell>
          <cell r="O41">
            <v>134861</v>
          </cell>
          <cell r="P41" t="e">
            <v>#N/A</v>
          </cell>
          <cell r="Q41">
            <v>50957</v>
          </cell>
          <cell r="R41">
            <v>6573</v>
          </cell>
          <cell r="S41">
            <v>64272</v>
          </cell>
          <cell r="T41">
            <v>1606494</v>
          </cell>
          <cell r="U41">
            <v>550900</v>
          </cell>
          <cell r="V41">
            <v>92146</v>
          </cell>
          <cell r="W41">
            <v>9299</v>
          </cell>
          <cell r="X41">
            <v>125478</v>
          </cell>
          <cell r="Y41">
            <v>107415</v>
          </cell>
          <cell r="Z41">
            <v>13707</v>
          </cell>
          <cell r="AA41">
            <v>155517</v>
          </cell>
          <cell r="AB41">
            <v>44698</v>
          </cell>
          <cell r="AC41">
            <v>297500</v>
          </cell>
          <cell r="AD41">
            <v>100582</v>
          </cell>
          <cell r="AE41">
            <v>110391</v>
          </cell>
          <cell r="AF41">
            <v>11855</v>
          </cell>
          <cell r="AG41">
            <v>1092560</v>
          </cell>
          <cell r="AH41">
            <v>3940</v>
          </cell>
          <cell r="AI41">
            <v>30227</v>
          </cell>
          <cell r="AJ41">
            <v>820000</v>
          </cell>
          <cell r="AK41">
            <v>3395487</v>
          </cell>
          <cell r="AL41">
            <v>1501701</v>
          </cell>
          <cell r="AM41">
            <v>48959</v>
          </cell>
          <cell r="AN41">
            <v>18511</v>
          </cell>
          <cell r="AO41">
            <v>109026</v>
          </cell>
          <cell r="AP41">
            <v>377020</v>
          </cell>
          <cell r="AQ41">
            <v>44011</v>
          </cell>
          <cell r="AR41">
            <v>34472</v>
          </cell>
          <cell r="AS41">
            <v>717155</v>
          </cell>
          <cell r="AT41">
            <v>38524</v>
          </cell>
          <cell r="AU41">
            <v>37873</v>
          </cell>
          <cell r="AV41">
            <v>161635</v>
          </cell>
          <cell r="AW41">
            <v>156479</v>
          </cell>
          <cell r="AX41">
            <v>269269</v>
          </cell>
          <cell r="AY41">
            <v>45651</v>
          </cell>
          <cell r="AZ41">
            <v>80766</v>
          </cell>
          <cell r="BA41">
            <v>92484</v>
          </cell>
          <cell r="BB41">
            <v>20631</v>
          </cell>
          <cell r="BC41">
            <v>380100</v>
          </cell>
          <cell r="BD41">
            <v>47996</v>
          </cell>
          <cell r="BE41">
            <v>57089</v>
          </cell>
          <cell r="BF41">
            <v>234849</v>
          </cell>
          <cell r="BG41">
            <v>33019</v>
          </cell>
          <cell r="BH41">
            <v>13168</v>
          </cell>
          <cell r="BI41">
            <v>161697</v>
          </cell>
          <cell r="BJ41">
            <v>42478</v>
          </cell>
          <cell r="BK41">
            <v>1961144</v>
          </cell>
          <cell r="BL41">
            <v>95135</v>
          </cell>
          <cell r="BM41">
            <v>18295</v>
          </cell>
          <cell r="BN41">
            <v>32356</v>
          </cell>
          <cell r="BO41">
            <v>10767</v>
          </cell>
          <cell r="BP41">
            <v>65534</v>
          </cell>
          <cell r="BQ41">
            <v>154665</v>
          </cell>
          <cell r="BR41">
            <v>37105</v>
          </cell>
          <cell r="BS41">
            <v>4919150</v>
          </cell>
          <cell r="BT41">
            <v>526513</v>
          </cell>
          <cell r="BU41">
            <v>28946</v>
          </cell>
          <cell r="BV41">
            <v>294349</v>
          </cell>
          <cell r="BW41">
            <v>98478</v>
          </cell>
          <cell r="BX41">
            <v>16621</v>
          </cell>
          <cell r="BY41">
            <v>27350</v>
          </cell>
          <cell r="BZ41" t="e">
            <v>#N/A</v>
          </cell>
          <cell r="CA41">
            <v>73789</v>
          </cell>
          <cell r="CB41">
            <v>208479</v>
          </cell>
          <cell r="CC41">
            <v>76830</v>
          </cell>
          <cell r="CD41">
            <v>11856</v>
          </cell>
        </row>
        <row r="42">
          <cell r="B42" t="str">
            <v>Utility Annual Peak load</v>
          </cell>
          <cell r="D42">
            <v>2011</v>
          </cell>
          <cell r="E42">
            <v>42342</v>
          </cell>
          <cell r="F42">
            <v>4503</v>
          </cell>
          <cell r="G42">
            <v>187658</v>
          </cell>
          <cell r="H42">
            <v>57677</v>
          </cell>
          <cell r="I42">
            <v>192538</v>
          </cell>
          <cell r="J42">
            <v>379690</v>
          </cell>
          <cell r="K42">
            <v>309690</v>
          </cell>
          <cell r="L42">
            <v>55600</v>
          </cell>
          <cell r="M42">
            <v>28006</v>
          </cell>
          <cell r="N42">
            <v>6676</v>
          </cell>
          <cell r="O42">
            <v>134861</v>
          </cell>
          <cell r="P42" t="e">
            <v>#N/A</v>
          </cell>
          <cell r="Q42">
            <v>58755</v>
          </cell>
          <cell r="R42">
            <v>6744</v>
          </cell>
          <cell r="S42">
            <v>64272</v>
          </cell>
          <cell r="T42">
            <v>1606494</v>
          </cell>
          <cell r="U42">
            <v>550900</v>
          </cell>
          <cell r="V42">
            <v>92146</v>
          </cell>
          <cell r="W42">
            <v>13753</v>
          </cell>
          <cell r="X42">
            <v>125478</v>
          </cell>
          <cell r="Y42">
            <v>107415</v>
          </cell>
          <cell r="Z42">
            <v>16925</v>
          </cell>
          <cell r="AA42">
            <v>196115</v>
          </cell>
          <cell r="AB42">
            <v>44698</v>
          </cell>
          <cell r="AC42">
            <v>297500</v>
          </cell>
          <cell r="AD42">
            <v>100582</v>
          </cell>
          <cell r="AE42">
            <v>110391</v>
          </cell>
          <cell r="AF42">
            <v>16328</v>
          </cell>
          <cell r="AG42">
            <v>1092560</v>
          </cell>
          <cell r="AH42">
            <v>6368</v>
          </cell>
          <cell r="AI42">
            <v>31966</v>
          </cell>
          <cell r="AJ42">
            <v>820000</v>
          </cell>
          <cell r="AK42">
            <v>3923771</v>
          </cell>
          <cell r="AL42">
            <v>1501701</v>
          </cell>
          <cell r="AM42">
            <v>49220</v>
          </cell>
          <cell r="AN42">
            <v>20492</v>
          </cell>
          <cell r="AO42">
            <v>136597</v>
          </cell>
          <cell r="AP42">
            <v>377020</v>
          </cell>
          <cell r="AQ42">
            <v>44452</v>
          </cell>
          <cell r="AR42">
            <v>41419</v>
          </cell>
          <cell r="AS42">
            <v>717155</v>
          </cell>
          <cell r="AT42">
            <v>38524</v>
          </cell>
          <cell r="AU42">
            <v>37873</v>
          </cell>
          <cell r="AV42">
            <v>161635</v>
          </cell>
          <cell r="AW42">
            <v>156479</v>
          </cell>
          <cell r="AX42">
            <v>269269</v>
          </cell>
          <cell r="AY42">
            <v>45651</v>
          </cell>
          <cell r="AZ42">
            <v>80766</v>
          </cell>
          <cell r="BA42">
            <v>113732</v>
          </cell>
          <cell r="BB42">
            <v>22918</v>
          </cell>
          <cell r="BC42">
            <v>380100</v>
          </cell>
          <cell r="BD42">
            <v>47996</v>
          </cell>
          <cell r="BE42">
            <v>59312</v>
          </cell>
          <cell r="BF42">
            <v>234849</v>
          </cell>
          <cell r="BG42">
            <v>37173</v>
          </cell>
          <cell r="BH42">
            <v>19700</v>
          </cell>
          <cell r="BI42">
            <v>161697</v>
          </cell>
          <cell r="BJ42">
            <v>42478</v>
          </cell>
          <cell r="BK42">
            <v>1961144</v>
          </cell>
          <cell r="BL42">
            <v>149857</v>
          </cell>
          <cell r="BM42">
            <v>18295</v>
          </cell>
          <cell r="BN42">
            <v>32356</v>
          </cell>
          <cell r="BO42">
            <v>18704</v>
          </cell>
          <cell r="BP42">
            <v>65534</v>
          </cell>
          <cell r="BQ42">
            <v>171304</v>
          </cell>
          <cell r="BR42">
            <v>37105</v>
          </cell>
          <cell r="BS42">
            <v>4919150</v>
          </cell>
          <cell r="BT42">
            <v>526513</v>
          </cell>
          <cell r="BU42">
            <v>28946</v>
          </cell>
          <cell r="BV42">
            <v>294349</v>
          </cell>
          <cell r="BW42">
            <v>98478</v>
          </cell>
          <cell r="BX42">
            <v>17539</v>
          </cell>
          <cell r="BY42">
            <v>27350</v>
          </cell>
          <cell r="BZ42" t="e">
            <v>#N/A</v>
          </cell>
          <cell r="CA42">
            <v>86667</v>
          </cell>
          <cell r="CB42">
            <v>208479</v>
          </cell>
          <cell r="CC42">
            <v>76830</v>
          </cell>
          <cell r="CD42">
            <v>12946</v>
          </cell>
        </row>
        <row r="43">
          <cell r="B43" t="str">
            <v>Utility average peak load</v>
          </cell>
          <cell r="C43" t="str">
            <v>PEAKA</v>
          </cell>
          <cell r="D43">
            <v>2011</v>
          </cell>
          <cell r="E43">
            <v>30706</v>
          </cell>
          <cell r="F43">
            <v>3614</v>
          </cell>
          <cell r="G43">
            <v>163935</v>
          </cell>
          <cell r="H43">
            <v>46298</v>
          </cell>
          <cell r="I43">
            <v>153392</v>
          </cell>
          <cell r="J43">
            <v>280106</v>
          </cell>
          <cell r="K43">
            <v>246578</v>
          </cell>
          <cell r="L43">
            <v>45067</v>
          </cell>
          <cell r="M43">
            <v>24928</v>
          </cell>
          <cell r="N43">
            <v>4374</v>
          </cell>
          <cell r="O43">
            <v>119604</v>
          </cell>
          <cell r="P43" t="e">
            <v>#N/A</v>
          </cell>
          <cell r="Q43">
            <v>49878</v>
          </cell>
          <cell r="R43">
            <v>5618</v>
          </cell>
          <cell r="S43">
            <v>45507</v>
          </cell>
          <cell r="T43">
            <v>1215861</v>
          </cell>
          <cell r="U43">
            <v>411675</v>
          </cell>
          <cell r="V43">
            <v>72336</v>
          </cell>
          <cell r="W43">
            <v>10175</v>
          </cell>
          <cell r="X43">
            <v>91444</v>
          </cell>
          <cell r="Y43">
            <v>93454</v>
          </cell>
          <cell r="Z43">
            <v>13177</v>
          </cell>
          <cell r="AA43">
            <v>151771</v>
          </cell>
          <cell r="AB43">
            <v>31728</v>
          </cell>
          <cell r="AC43">
            <v>254900</v>
          </cell>
          <cell r="AD43">
            <v>80013</v>
          </cell>
          <cell r="AE43">
            <v>84825</v>
          </cell>
          <cell r="AF43">
            <v>14023</v>
          </cell>
          <cell r="AG43">
            <v>845981</v>
          </cell>
          <cell r="AH43">
            <v>4179</v>
          </cell>
          <cell r="AI43">
            <v>26301</v>
          </cell>
          <cell r="AJ43">
            <v>626200</v>
          </cell>
          <cell r="AK43">
            <v>3089825</v>
          </cell>
          <cell r="AL43">
            <v>1203408</v>
          </cell>
          <cell r="AM43">
            <v>41923</v>
          </cell>
          <cell r="AN43">
            <v>17242</v>
          </cell>
          <cell r="AO43">
            <v>111249</v>
          </cell>
          <cell r="AP43">
            <v>301899</v>
          </cell>
          <cell r="AQ43">
            <v>40058</v>
          </cell>
          <cell r="AR43">
            <v>34529</v>
          </cell>
          <cell r="AS43">
            <v>540982</v>
          </cell>
          <cell r="AT43">
            <v>35731</v>
          </cell>
          <cell r="AU43">
            <v>33363</v>
          </cell>
          <cell r="AV43">
            <v>125053</v>
          </cell>
          <cell r="AW43">
            <v>117903</v>
          </cell>
          <cell r="AX43">
            <v>199310</v>
          </cell>
          <cell r="AY43">
            <v>31132</v>
          </cell>
          <cell r="AZ43">
            <v>62240</v>
          </cell>
          <cell r="BA43">
            <v>89858</v>
          </cell>
          <cell r="BB43">
            <v>18797</v>
          </cell>
          <cell r="BC43">
            <v>251564</v>
          </cell>
          <cell r="BD43">
            <v>40755</v>
          </cell>
          <cell r="BE43">
            <v>50680</v>
          </cell>
          <cell r="BF43">
            <v>130273</v>
          </cell>
          <cell r="BG43">
            <v>27564</v>
          </cell>
          <cell r="BH43">
            <v>13845</v>
          </cell>
          <cell r="BI43">
            <v>135588</v>
          </cell>
          <cell r="BJ43">
            <v>35494</v>
          </cell>
          <cell r="BK43">
            <v>1434223</v>
          </cell>
          <cell r="BL43">
            <v>109109</v>
          </cell>
          <cell r="BM43">
            <v>15304</v>
          </cell>
          <cell r="BN43">
            <v>20617</v>
          </cell>
          <cell r="BO43">
            <v>12177</v>
          </cell>
          <cell r="BP43">
            <v>50164</v>
          </cell>
          <cell r="BQ43">
            <v>149558</v>
          </cell>
          <cell r="BR43">
            <v>30734</v>
          </cell>
          <cell r="BS43">
            <v>3914700</v>
          </cell>
          <cell r="BT43">
            <v>412902</v>
          </cell>
          <cell r="BU43">
            <v>21915</v>
          </cell>
          <cell r="BV43">
            <v>238844</v>
          </cell>
          <cell r="BW43">
            <v>76704</v>
          </cell>
          <cell r="BX43">
            <v>16373</v>
          </cell>
          <cell r="BY43">
            <v>24737</v>
          </cell>
          <cell r="BZ43" t="e">
            <v>#N/A</v>
          </cell>
          <cell r="CA43">
            <v>72617</v>
          </cell>
          <cell r="CB43">
            <v>151006</v>
          </cell>
          <cell r="CC43">
            <v>61185</v>
          </cell>
          <cell r="CD43">
            <v>10383</v>
          </cell>
        </row>
        <row r="44">
          <cell r="B44" t="str">
            <v>Total circuit kms of line</v>
          </cell>
          <cell r="C44" t="str">
            <v>KMC</v>
          </cell>
          <cell r="D44">
            <v>2011</v>
          </cell>
          <cell r="E44">
            <v>1848</v>
          </cell>
          <cell r="F44">
            <v>92</v>
          </cell>
          <cell r="G44">
            <v>777</v>
          </cell>
          <cell r="H44">
            <v>332</v>
          </cell>
          <cell r="I44">
            <v>649</v>
          </cell>
          <cell r="J44">
            <v>1703</v>
          </cell>
          <cell r="K44">
            <v>1119</v>
          </cell>
          <cell r="L44">
            <v>526</v>
          </cell>
          <cell r="M44">
            <v>161</v>
          </cell>
          <cell r="N44">
            <v>27</v>
          </cell>
          <cell r="O44">
            <v>811</v>
          </cell>
          <cell r="P44" t="e">
            <v>#N/A</v>
          </cell>
          <cell r="Q44">
            <v>339</v>
          </cell>
          <cell r="R44">
            <v>27</v>
          </cell>
          <cell r="S44">
            <v>150</v>
          </cell>
          <cell r="T44">
            <v>5163</v>
          </cell>
          <cell r="U44">
            <v>1176</v>
          </cell>
          <cell r="V44">
            <v>327</v>
          </cell>
          <cell r="W44">
            <v>137</v>
          </cell>
          <cell r="X44">
            <v>465</v>
          </cell>
          <cell r="Y44">
            <v>277</v>
          </cell>
          <cell r="Z44">
            <v>74</v>
          </cell>
          <cell r="AA44">
            <v>962</v>
          </cell>
          <cell r="AB44">
            <v>240</v>
          </cell>
          <cell r="AC44">
            <v>1084</v>
          </cell>
          <cell r="AD44">
            <v>1734</v>
          </cell>
          <cell r="AE44">
            <v>1464</v>
          </cell>
          <cell r="AF44">
            <v>68</v>
          </cell>
          <cell r="AG44">
            <v>3414</v>
          </cell>
          <cell r="AH44">
            <v>21</v>
          </cell>
          <cell r="AI44">
            <v>66</v>
          </cell>
          <cell r="AJ44">
            <v>2896</v>
          </cell>
          <cell r="AK44">
            <v>117385</v>
          </cell>
          <cell r="AL44">
            <v>5606</v>
          </cell>
          <cell r="AM44">
            <v>748</v>
          </cell>
          <cell r="AN44">
            <v>98</v>
          </cell>
          <cell r="AO44">
            <v>362</v>
          </cell>
          <cell r="AP44">
            <v>1878</v>
          </cell>
          <cell r="AQ44">
            <v>115</v>
          </cell>
          <cell r="AR44">
            <v>333</v>
          </cell>
          <cell r="AS44">
            <v>2820</v>
          </cell>
          <cell r="AT44">
            <v>135</v>
          </cell>
          <cell r="AU44">
            <v>265</v>
          </cell>
          <cell r="AV44">
            <v>950</v>
          </cell>
          <cell r="AW44">
            <v>830</v>
          </cell>
          <cell r="AX44">
            <v>1975</v>
          </cell>
          <cell r="AY44">
            <v>348</v>
          </cell>
          <cell r="AZ44">
            <v>770</v>
          </cell>
          <cell r="BA44">
            <v>618</v>
          </cell>
          <cell r="BB44">
            <v>370</v>
          </cell>
          <cell r="BC44">
            <v>1455</v>
          </cell>
          <cell r="BD44">
            <v>176</v>
          </cell>
          <cell r="BE44">
            <v>314</v>
          </cell>
          <cell r="BF44">
            <v>987</v>
          </cell>
          <cell r="BG44">
            <v>148</v>
          </cell>
          <cell r="BH44">
            <v>129</v>
          </cell>
          <cell r="BI44">
            <v>553</v>
          </cell>
          <cell r="BJ44">
            <v>315</v>
          </cell>
          <cell r="BK44">
            <v>7431</v>
          </cell>
          <cell r="BL44">
            <v>737</v>
          </cell>
          <cell r="BM44">
            <v>55</v>
          </cell>
          <cell r="BN44">
            <v>94</v>
          </cell>
          <cell r="BO44">
            <v>283</v>
          </cell>
          <cell r="BP44">
            <v>248</v>
          </cell>
          <cell r="BQ44">
            <v>1186</v>
          </cell>
          <cell r="BR44">
            <v>157</v>
          </cell>
          <cell r="BS44">
            <v>10061</v>
          </cell>
          <cell r="BT44">
            <v>2409</v>
          </cell>
          <cell r="BU44">
            <v>243</v>
          </cell>
          <cell r="BV44">
            <v>1542</v>
          </cell>
          <cell r="BW44">
            <v>300</v>
          </cell>
          <cell r="BX44">
            <v>76</v>
          </cell>
          <cell r="BY44">
            <v>68</v>
          </cell>
          <cell r="BZ44" t="e">
            <v>#N/A</v>
          </cell>
          <cell r="CA44">
            <v>515</v>
          </cell>
          <cell r="CB44">
            <v>1060</v>
          </cell>
          <cell r="CC44">
            <v>249</v>
          </cell>
          <cell r="CD44">
            <v>181</v>
          </cell>
        </row>
        <row r="45">
          <cell r="B45" t="str">
            <v>Overhead circuit kms of line</v>
          </cell>
          <cell r="C45" t="str">
            <v>KMCO</v>
          </cell>
          <cell r="D45">
            <v>2011</v>
          </cell>
          <cell r="E45">
            <v>1844</v>
          </cell>
          <cell r="F45">
            <v>92</v>
          </cell>
          <cell r="G45">
            <v>581</v>
          </cell>
          <cell r="H45">
            <v>290</v>
          </cell>
          <cell r="I45">
            <v>389</v>
          </cell>
          <cell r="J45">
            <v>963</v>
          </cell>
          <cell r="K45">
            <v>713</v>
          </cell>
          <cell r="L45">
            <v>482</v>
          </cell>
          <cell r="M45">
            <v>91</v>
          </cell>
          <cell r="N45">
            <v>26</v>
          </cell>
          <cell r="O45">
            <v>581</v>
          </cell>
          <cell r="P45" t="e">
            <v>#N/A</v>
          </cell>
          <cell r="Q45">
            <v>207</v>
          </cell>
          <cell r="R45">
            <v>15</v>
          </cell>
          <cell r="S45">
            <v>89</v>
          </cell>
          <cell r="T45">
            <v>1798</v>
          </cell>
          <cell r="U45">
            <v>709</v>
          </cell>
          <cell r="V45">
            <v>254</v>
          </cell>
          <cell r="W45">
            <v>126</v>
          </cell>
          <cell r="X45">
            <v>211</v>
          </cell>
          <cell r="Y45">
            <v>185</v>
          </cell>
          <cell r="Z45">
            <v>66</v>
          </cell>
          <cell r="AA45">
            <v>737</v>
          </cell>
          <cell r="AB45">
            <v>170</v>
          </cell>
          <cell r="AC45">
            <v>430</v>
          </cell>
          <cell r="AD45">
            <v>1642</v>
          </cell>
          <cell r="AE45">
            <v>888</v>
          </cell>
          <cell r="AF45">
            <v>57</v>
          </cell>
          <cell r="AG45">
            <v>1523</v>
          </cell>
          <cell r="AH45">
            <v>18</v>
          </cell>
          <cell r="AI45">
            <v>56</v>
          </cell>
          <cell r="AJ45">
            <v>802</v>
          </cell>
          <cell r="AK45">
            <v>109499</v>
          </cell>
          <cell r="AL45">
            <v>2916</v>
          </cell>
          <cell r="AM45">
            <v>607</v>
          </cell>
          <cell r="AN45">
            <v>88</v>
          </cell>
          <cell r="AO45">
            <v>233</v>
          </cell>
          <cell r="AP45">
            <v>1046</v>
          </cell>
          <cell r="AQ45">
            <v>95</v>
          </cell>
          <cell r="AR45">
            <v>257</v>
          </cell>
          <cell r="AS45">
            <v>1363</v>
          </cell>
          <cell r="AT45">
            <v>97</v>
          </cell>
          <cell r="AU45">
            <v>198</v>
          </cell>
          <cell r="AV45">
            <v>567</v>
          </cell>
          <cell r="AW45">
            <v>359</v>
          </cell>
          <cell r="AX45">
            <v>1484</v>
          </cell>
          <cell r="AY45">
            <v>246</v>
          </cell>
          <cell r="AZ45">
            <v>656</v>
          </cell>
          <cell r="BA45">
            <v>510</v>
          </cell>
          <cell r="BB45">
            <v>365</v>
          </cell>
          <cell r="BC45">
            <v>561</v>
          </cell>
          <cell r="BD45">
            <v>103</v>
          </cell>
          <cell r="BE45">
            <v>248</v>
          </cell>
          <cell r="BF45">
            <v>570</v>
          </cell>
          <cell r="BG45">
            <v>129</v>
          </cell>
          <cell r="BH45">
            <v>118</v>
          </cell>
          <cell r="BI45">
            <v>385</v>
          </cell>
          <cell r="BJ45">
            <v>298</v>
          </cell>
          <cell r="BK45">
            <v>2584</v>
          </cell>
          <cell r="BL45">
            <v>617</v>
          </cell>
          <cell r="BM45">
            <v>53</v>
          </cell>
          <cell r="BN45">
            <v>84</v>
          </cell>
          <cell r="BO45">
            <v>277</v>
          </cell>
          <cell r="BP45">
            <v>156</v>
          </cell>
          <cell r="BQ45">
            <v>950</v>
          </cell>
          <cell r="BR45">
            <v>102</v>
          </cell>
          <cell r="BS45">
            <v>4168</v>
          </cell>
          <cell r="BT45">
            <v>1331</v>
          </cell>
          <cell r="BU45">
            <v>127</v>
          </cell>
          <cell r="BV45">
            <v>1051</v>
          </cell>
          <cell r="BW45">
            <v>213</v>
          </cell>
          <cell r="BX45">
            <v>66</v>
          </cell>
          <cell r="BY45">
            <v>53</v>
          </cell>
          <cell r="BZ45" t="e">
            <v>#N/A</v>
          </cell>
          <cell r="CA45">
            <v>371</v>
          </cell>
          <cell r="CB45">
            <v>503</v>
          </cell>
          <cell r="CC45">
            <v>155</v>
          </cell>
          <cell r="CD45">
            <v>171</v>
          </cell>
        </row>
        <row r="46">
          <cell r="B46" t="str">
            <v>Underground circuit kms ofline</v>
          </cell>
          <cell r="C46" t="str">
            <v>KMCU</v>
          </cell>
          <cell r="D46">
            <v>2011</v>
          </cell>
          <cell r="E46">
            <v>4</v>
          </cell>
          <cell r="F46">
            <v>0</v>
          </cell>
          <cell r="G46">
            <v>196</v>
          </cell>
          <cell r="H46">
            <v>42</v>
          </cell>
          <cell r="I46">
            <v>260</v>
          </cell>
          <cell r="J46">
            <v>740</v>
          </cell>
          <cell r="K46">
            <v>406</v>
          </cell>
          <cell r="L46">
            <v>44</v>
          </cell>
          <cell r="M46">
            <v>70</v>
          </cell>
          <cell r="N46">
            <v>1</v>
          </cell>
          <cell r="O46">
            <v>230</v>
          </cell>
          <cell r="P46" t="e">
            <v>#N/A</v>
          </cell>
          <cell r="Q46">
            <v>132</v>
          </cell>
          <cell r="R46">
            <v>12</v>
          </cell>
          <cell r="S46">
            <v>61</v>
          </cell>
          <cell r="T46">
            <v>3365</v>
          </cell>
          <cell r="U46">
            <v>467</v>
          </cell>
          <cell r="V46">
            <v>73</v>
          </cell>
          <cell r="W46">
            <v>11</v>
          </cell>
          <cell r="X46">
            <v>254</v>
          </cell>
          <cell r="Y46">
            <v>92</v>
          </cell>
          <cell r="Z46">
            <v>8</v>
          </cell>
          <cell r="AA46">
            <v>225</v>
          </cell>
          <cell r="AB46">
            <v>70</v>
          </cell>
          <cell r="AC46">
            <v>654</v>
          </cell>
          <cell r="AD46">
            <v>92</v>
          </cell>
          <cell r="AE46">
            <v>576</v>
          </cell>
          <cell r="AF46">
            <v>11</v>
          </cell>
          <cell r="AG46">
            <v>1891</v>
          </cell>
          <cell r="AH46">
            <v>3</v>
          </cell>
          <cell r="AI46">
            <v>10</v>
          </cell>
          <cell r="AJ46">
            <v>2094</v>
          </cell>
          <cell r="AK46">
            <v>7886</v>
          </cell>
          <cell r="AL46">
            <v>2690</v>
          </cell>
          <cell r="AM46">
            <v>141</v>
          </cell>
          <cell r="AN46">
            <v>10</v>
          </cell>
          <cell r="AO46">
            <v>129</v>
          </cell>
          <cell r="AP46">
            <v>832</v>
          </cell>
          <cell r="AQ46">
            <v>20</v>
          </cell>
          <cell r="AR46">
            <v>76</v>
          </cell>
          <cell r="AS46">
            <v>1457</v>
          </cell>
          <cell r="AT46">
            <v>38</v>
          </cell>
          <cell r="AU46">
            <v>67</v>
          </cell>
          <cell r="AV46">
            <v>383</v>
          </cell>
          <cell r="AW46">
            <v>471</v>
          </cell>
          <cell r="AX46">
            <v>491</v>
          </cell>
          <cell r="AY46">
            <v>102</v>
          </cell>
          <cell r="AZ46">
            <v>114</v>
          </cell>
          <cell r="BA46">
            <v>108</v>
          </cell>
          <cell r="BB46">
            <v>5</v>
          </cell>
          <cell r="BC46">
            <v>894</v>
          </cell>
          <cell r="BD46">
            <v>73</v>
          </cell>
          <cell r="BE46">
            <v>66</v>
          </cell>
          <cell r="BF46">
            <v>417</v>
          </cell>
          <cell r="BG46">
            <v>19</v>
          </cell>
          <cell r="BH46">
            <v>11</v>
          </cell>
          <cell r="BI46">
            <v>168</v>
          </cell>
          <cell r="BJ46">
            <v>17</v>
          </cell>
          <cell r="BK46">
            <v>4847</v>
          </cell>
          <cell r="BL46">
            <v>120</v>
          </cell>
          <cell r="BM46">
            <v>2</v>
          </cell>
          <cell r="BN46">
            <v>10</v>
          </cell>
          <cell r="BO46">
            <v>6</v>
          </cell>
          <cell r="BP46">
            <v>92</v>
          </cell>
          <cell r="BQ46">
            <v>236</v>
          </cell>
          <cell r="BR46">
            <v>55</v>
          </cell>
          <cell r="BS46">
            <v>5893</v>
          </cell>
          <cell r="BT46">
            <v>1078</v>
          </cell>
          <cell r="BU46">
            <v>116</v>
          </cell>
          <cell r="BV46">
            <v>491</v>
          </cell>
          <cell r="BW46">
            <v>87</v>
          </cell>
          <cell r="BX46">
            <v>10</v>
          </cell>
          <cell r="BY46">
            <v>15</v>
          </cell>
          <cell r="BZ46" t="e">
            <v>#N/A</v>
          </cell>
          <cell r="CA46">
            <v>144</v>
          </cell>
          <cell r="CB46">
            <v>557</v>
          </cell>
          <cell r="CC46">
            <v>94</v>
          </cell>
          <cell r="CD46">
            <v>10</v>
          </cell>
        </row>
        <row r="47">
          <cell r="B47" t="str">
            <v>Circuit kilometers 3 phase</v>
          </cell>
          <cell r="C47" t="str">
            <v>KMC3</v>
          </cell>
          <cell r="D47">
            <v>2011</v>
          </cell>
          <cell r="E47">
            <v>442</v>
          </cell>
          <cell r="F47">
            <v>47</v>
          </cell>
          <cell r="G47">
            <v>423</v>
          </cell>
          <cell r="H47">
            <v>175</v>
          </cell>
          <cell r="I47">
            <v>364</v>
          </cell>
          <cell r="J47">
            <v>856</v>
          </cell>
          <cell r="K47">
            <v>437</v>
          </cell>
          <cell r="L47">
            <v>339</v>
          </cell>
          <cell r="M47">
            <v>83</v>
          </cell>
          <cell r="N47">
            <v>16</v>
          </cell>
          <cell r="O47">
            <v>519</v>
          </cell>
          <cell r="P47" t="e">
            <v>#N/A</v>
          </cell>
          <cell r="Q47">
            <v>166</v>
          </cell>
          <cell r="R47">
            <v>12</v>
          </cell>
          <cell r="S47">
            <v>73</v>
          </cell>
          <cell r="T47">
            <v>3061</v>
          </cell>
          <cell r="U47">
            <v>567</v>
          </cell>
          <cell r="V47">
            <v>174</v>
          </cell>
          <cell r="W47">
            <v>31</v>
          </cell>
          <cell r="X47">
            <v>156</v>
          </cell>
          <cell r="Y47">
            <v>148</v>
          </cell>
          <cell r="Z47">
            <v>50</v>
          </cell>
          <cell r="AA47">
            <v>560</v>
          </cell>
          <cell r="AB47">
            <v>103</v>
          </cell>
          <cell r="AC47">
            <v>491</v>
          </cell>
          <cell r="AD47">
            <v>611</v>
          </cell>
          <cell r="AE47">
            <v>402</v>
          </cell>
          <cell r="AF47">
            <v>27</v>
          </cell>
          <cell r="AG47">
            <v>1779</v>
          </cell>
          <cell r="AH47">
            <v>10</v>
          </cell>
          <cell r="AI47">
            <v>42</v>
          </cell>
          <cell r="AJ47">
            <v>1227</v>
          </cell>
          <cell r="AK47">
            <v>43827</v>
          </cell>
          <cell r="AL47">
            <v>3115</v>
          </cell>
          <cell r="AM47">
            <v>350</v>
          </cell>
          <cell r="AN47">
            <v>61</v>
          </cell>
          <cell r="AO47">
            <v>258</v>
          </cell>
          <cell r="AP47">
            <v>798</v>
          </cell>
          <cell r="AQ47">
            <v>76</v>
          </cell>
          <cell r="AR47">
            <v>145</v>
          </cell>
          <cell r="AS47">
            <v>1328</v>
          </cell>
          <cell r="AT47">
            <v>73</v>
          </cell>
          <cell r="AU47">
            <v>225</v>
          </cell>
          <cell r="AV47">
            <v>462</v>
          </cell>
          <cell r="AW47">
            <v>323</v>
          </cell>
          <cell r="AX47">
            <v>881</v>
          </cell>
          <cell r="AY47">
            <v>176</v>
          </cell>
          <cell r="AZ47">
            <v>335</v>
          </cell>
          <cell r="BA47">
            <v>365</v>
          </cell>
          <cell r="BB47">
            <v>200</v>
          </cell>
          <cell r="BC47">
            <v>750</v>
          </cell>
          <cell r="BD47">
            <v>97</v>
          </cell>
          <cell r="BE47">
            <v>226</v>
          </cell>
          <cell r="BF47">
            <v>417</v>
          </cell>
          <cell r="BG47">
            <v>96</v>
          </cell>
          <cell r="BH47">
            <v>84</v>
          </cell>
          <cell r="BI47">
            <v>346</v>
          </cell>
          <cell r="BJ47">
            <v>177</v>
          </cell>
          <cell r="BK47">
            <v>3537</v>
          </cell>
          <cell r="BL47">
            <v>464</v>
          </cell>
          <cell r="BM47">
            <v>34</v>
          </cell>
          <cell r="BN47">
            <v>50</v>
          </cell>
          <cell r="BO47">
            <v>79</v>
          </cell>
          <cell r="BP47">
            <v>139</v>
          </cell>
          <cell r="BQ47">
            <v>630</v>
          </cell>
          <cell r="BR47">
            <v>73</v>
          </cell>
          <cell r="BS47">
            <v>6099</v>
          </cell>
          <cell r="BT47">
            <v>1043</v>
          </cell>
          <cell r="BU47">
            <v>103</v>
          </cell>
          <cell r="BV47">
            <v>701</v>
          </cell>
          <cell r="BW47">
            <v>187</v>
          </cell>
          <cell r="BX47">
            <v>47</v>
          </cell>
          <cell r="BY47">
            <v>46</v>
          </cell>
          <cell r="BZ47" t="e">
            <v>#N/A</v>
          </cell>
          <cell r="CA47">
            <v>307</v>
          </cell>
          <cell r="CB47">
            <v>480</v>
          </cell>
          <cell r="CC47">
            <v>163</v>
          </cell>
          <cell r="CD47">
            <v>107</v>
          </cell>
        </row>
        <row r="48">
          <cell r="B48" t="str">
            <v>Circuit kilometers 2 phase</v>
          </cell>
          <cell r="C48" t="str">
            <v>KMC2</v>
          </cell>
          <cell r="D48">
            <v>2011</v>
          </cell>
          <cell r="E48">
            <v>38</v>
          </cell>
          <cell r="F48">
            <v>0</v>
          </cell>
          <cell r="G48">
            <v>7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  <cell r="L48">
            <v>58</v>
          </cell>
          <cell r="M48">
            <v>0</v>
          </cell>
          <cell r="N48">
            <v>2</v>
          </cell>
          <cell r="O48">
            <v>0</v>
          </cell>
          <cell r="P48" t="e">
            <v>#N/A</v>
          </cell>
          <cell r="Q48">
            <v>4</v>
          </cell>
          <cell r="R48">
            <v>1</v>
          </cell>
          <cell r="S48">
            <v>2</v>
          </cell>
          <cell r="T48">
            <v>100</v>
          </cell>
          <cell r="U48">
            <v>2</v>
          </cell>
          <cell r="V48">
            <v>3</v>
          </cell>
          <cell r="W48">
            <v>1</v>
          </cell>
          <cell r="X48">
            <v>0</v>
          </cell>
          <cell r="Y48">
            <v>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27</v>
          </cell>
          <cell r="AE48">
            <v>0</v>
          </cell>
          <cell r="AF48">
            <v>0</v>
          </cell>
          <cell r="AG48">
            <v>20</v>
          </cell>
          <cell r="AH48">
            <v>2</v>
          </cell>
          <cell r="AI48">
            <v>0</v>
          </cell>
          <cell r="AJ48">
            <v>21</v>
          </cell>
          <cell r="AK48">
            <v>2290</v>
          </cell>
          <cell r="AL48">
            <v>167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8</v>
          </cell>
          <cell r="AS48">
            <v>0</v>
          </cell>
          <cell r="AT48">
            <v>0</v>
          </cell>
          <cell r="AU48">
            <v>4</v>
          </cell>
          <cell r="AV48">
            <v>23</v>
          </cell>
          <cell r="AW48">
            <v>0</v>
          </cell>
          <cell r="AX48">
            <v>2</v>
          </cell>
          <cell r="AY48">
            <v>6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6</v>
          </cell>
          <cell r="BF48">
            <v>0</v>
          </cell>
          <cell r="BG48">
            <v>1</v>
          </cell>
          <cell r="BH48">
            <v>0</v>
          </cell>
          <cell r="BI48">
            <v>7</v>
          </cell>
          <cell r="BJ48">
            <v>0</v>
          </cell>
          <cell r="BK48">
            <v>136</v>
          </cell>
          <cell r="BL48">
            <v>10</v>
          </cell>
          <cell r="BM48">
            <v>1</v>
          </cell>
          <cell r="BN48">
            <v>0</v>
          </cell>
          <cell r="BO48">
            <v>0</v>
          </cell>
          <cell r="BP48">
            <v>11</v>
          </cell>
          <cell r="BQ48">
            <v>1</v>
          </cell>
          <cell r="BR48">
            <v>0</v>
          </cell>
          <cell r="BS48">
            <v>56</v>
          </cell>
          <cell r="BT48">
            <v>18</v>
          </cell>
          <cell r="BU48">
            <v>10</v>
          </cell>
          <cell r="BV48">
            <v>7</v>
          </cell>
          <cell r="BW48">
            <v>0</v>
          </cell>
          <cell r="BX48">
            <v>0</v>
          </cell>
          <cell r="BY48">
            <v>0</v>
          </cell>
          <cell r="BZ48" t="e">
            <v>#N/A</v>
          </cell>
          <cell r="CA48">
            <v>1</v>
          </cell>
          <cell r="CB48">
            <v>13</v>
          </cell>
          <cell r="CC48">
            <v>4</v>
          </cell>
          <cell r="CD48">
            <v>10</v>
          </cell>
        </row>
        <row r="49">
          <cell r="B49" t="str">
            <v>Circuit kms single phase</v>
          </cell>
          <cell r="C49" t="str">
            <v>KMC1</v>
          </cell>
          <cell r="D49">
            <v>2011</v>
          </cell>
          <cell r="E49">
            <v>1368</v>
          </cell>
          <cell r="F49">
            <v>45</v>
          </cell>
          <cell r="G49">
            <v>347</v>
          </cell>
          <cell r="H49">
            <v>149</v>
          </cell>
          <cell r="I49">
            <v>285</v>
          </cell>
          <cell r="J49">
            <v>847</v>
          </cell>
          <cell r="K49">
            <v>682</v>
          </cell>
          <cell r="L49">
            <v>129</v>
          </cell>
          <cell r="M49">
            <v>78</v>
          </cell>
          <cell r="N49">
            <v>9</v>
          </cell>
          <cell r="O49">
            <v>292</v>
          </cell>
          <cell r="P49" t="e">
            <v>#N/A</v>
          </cell>
          <cell r="Q49">
            <v>169</v>
          </cell>
          <cell r="R49">
            <v>14</v>
          </cell>
          <cell r="S49">
            <v>75</v>
          </cell>
          <cell r="T49">
            <v>2002</v>
          </cell>
          <cell r="U49">
            <v>607</v>
          </cell>
          <cell r="V49">
            <v>150</v>
          </cell>
          <cell r="W49">
            <v>105</v>
          </cell>
          <cell r="X49">
            <v>309</v>
          </cell>
          <cell r="Y49">
            <v>123</v>
          </cell>
          <cell r="Z49">
            <v>24</v>
          </cell>
          <cell r="AA49">
            <v>402</v>
          </cell>
          <cell r="AB49">
            <v>137</v>
          </cell>
          <cell r="AC49">
            <v>593</v>
          </cell>
          <cell r="AD49">
            <v>1096</v>
          </cell>
          <cell r="AE49">
            <v>1062</v>
          </cell>
          <cell r="AF49">
            <v>41</v>
          </cell>
          <cell r="AG49">
            <v>1615</v>
          </cell>
          <cell r="AH49">
            <v>9</v>
          </cell>
          <cell r="AI49">
            <v>24</v>
          </cell>
          <cell r="AJ49">
            <v>1648</v>
          </cell>
          <cell r="AK49">
            <v>71268</v>
          </cell>
          <cell r="AL49">
            <v>2324</v>
          </cell>
          <cell r="AM49">
            <v>398</v>
          </cell>
          <cell r="AN49">
            <v>37</v>
          </cell>
          <cell r="AO49">
            <v>104</v>
          </cell>
          <cell r="AP49">
            <v>1080</v>
          </cell>
          <cell r="AQ49">
            <v>39</v>
          </cell>
          <cell r="AR49">
            <v>180</v>
          </cell>
          <cell r="AS49">
            <v>1492</v>
          </cell>
          <cell r="AT49">
            <v>62</v>
          </cell>
          <cell r="AU49">
            <v>36</v>
          </cell>
          <cell r="AV49">
            <v>465</v>
          </cell>
          <cell r="AW49">
            <v>507</v>
          </cell>
          <cell r="AX49">
            <v>1092</v>
          </cell>
          <cell r="AY49">
            <v>166</v>
          </cell>
          <cell r="AZ49">
            <v>435</v>
          </cell>
          <cell r="BA49">
            <v>253</v>
          </cell>
          <cell r="BB49">
            <v>170</v>
          </cell>
          <cell r="BC49">
            <v>705</v>
          </cell>
          <cell r="BD49">
            <v>79</v>
          </cell>
          <cell r="BE49">
            <v>82</v>
          </cell>
          <cell r="BF49">
            <v>570</v>
          </cell>
          <cell r="BG49">
            <v>51</v>
          </cell>
          <cell r="BH49">
            <v>45</v>
          </cell>
          <cell r="BI49">
            <v>200</v>
          </cell>
          <cell r="BJ49">
            <v>138</v>
          </cell>
          <cell r="BK49">
            <v>3758</v>
          </cell>
          <cell r="BL49">
            <v>263</v>
          </cell>
          <cell r="BM49">
            <v>20</v>
          </cell>
          <cell r="BN49">
            <v>44</v>
          </cell>
          <cell r="BO49">
            <v>204</v>
          </cell>
          <cell r="BP49">
            <v>98</v>
          </cell>
          <cell r="BQ49">
            <v>555</v>
          </cell>
          <cell r="BR49">
            <v>84</v>
          </cell>
          <cell r="BS49">
            <v>3906</v>
          </cell>
          <cell r="BT49">
            <v>1348</v>
          </cell>
          <cell r="BU49">
            <v>130</v>
          </cell>
          <cell r="BV49">
            <v>834</v>
          </cell>
          <cell r="BW49">
            <v>113</v>
          </cell>
          <cell r="BX49">
            <v>29</v>
          </cell>
          <cell r="BY49">
            <v>22</v>
          </cell>
          <cell r="BZ49" t="e">
            <v>#N/A</v>
          </cell>
          <cell r="CA49">
            <v>207</v>
          </cell>
          <cell r="CB49">
            <v>567</v>
          </cell>
          <cell r="CC49">
            <v>82</v>
          </cell>
          <cell r="CD49">
            <v>64</v>
          </cell>
        </row>
        <row r="50">
          <cell r="B50" t="str">
            <v>No transmission transformers</v>
          </cell>
          <cell r="C50" t="str">
            <v>NTRST</v>
          </cell>
          <cell r="D50">
            <v>2011</v>
          </cell>
          <cell r="E50">
            <v>0</v>
          </cell>
          <cell r="F50">
            <v>0</v>
          </cell>
          <cell r="G50">
            <v>0</v>
          </cell>
          <cell r="H50">
            <v>2</v>
          </cell>
          <cell r="I50">
            <v>2</v>
          </cell>
          <cell r="J50">
            <v>0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e">
            <v>#N/A</v>
          </cell>
          <cell r="Q50">
            <v>77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</v>
          </cell>
          <cell r="AJ50">
            <v>2</v>
          </cell>
          <cell r="AK50">
            <v>242</v>
          </cell>
          <cell r="AL50">
            <v>27</v>
          </cell>
          <cell r="AM50">
            <v>0</v>
          </cell>
          <cell r="AN50">
            <v>3</v>
          </cell>
          <cell r="AO50">
            <v>0</v>
          </cell>
          <cell r="AP50">
            <v>18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14</v>
          </cell>
          <cell r="AY50">
            <v>2</v>
          </cell>
          <cell r="AZ50">
            <v>2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22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2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 t="e">
            <v>#N/A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B51" t="str">
            <v>No subtransmission transformer</v>
          </cell>
          <cell r="C51" t="str">
            <v>NTRFST</v>
          </cell>
          <cell r="D51">
            <v>2011</v>
          </cell>
          <cell r="E51">
            <v>21</v>
          </cell>
          <cell r="F51">
            <v>4</v>
          </cell>
          <cell r="G51">
            <v>25</v>
          </cell>
          <cell r="H51">
            <v>3</v>
          </cell>
          <cell r="I51">
            <v>0</v>
          </cell>
          <cell r="J51">
            <v>44</v>
          </cell>
          <cell r="K51">
            <v>0</v>
          </cell>
          <cell r="L51">
            <v>0</v>
          </cell>
          <cell r="M51">
            <v>6</v>
          </cell>
          <cell r="N51">
            <v>0</v>
          </cell>
          <cell r="O51">
            <v>19</v>
          </cell>
          <cell r="P51" t="e">
            <v>#N/A</v>
          </cell>
          <cell r="Q51">
            <v>14</v>
          </cell>
          <cell r="R51">
            <v>1</v>
          </cell>
          <cell r="S51">
            <v>0</v>
          </cell>
          <cell r="T51">
            <v>118</v>
          </cell>
          <cell r="U51">
            <v>10</v>
          </cell>
          <cell r="V51">
            <v>15</v>
          </cell>
          <cell r="W51">
            <v>0</v>
          </cell>
          <cell r="X51">
            <v>4</v>
          </cell>
          <cell r="Y51">
            <v>0</v>
          </cell>
          <cell r="Z51">
            <v>0</v>
          </cell>
          <cell r="AA51">
            <v>45</v>
          </cell>
          <cell r="AB51">
            <v>0</v>
          </cell>
          <cell r="AC51">
            <v>0</v>
          </cell>
          <cell r="AD51">
            <v>5</v>
          </cell>
          <cell r="AE51">
            <v>12</v>
          </cell>
          <cell r="AF51">
            <v>0</v>
          </cell>
          <cell r="AG51">
            <v>7</v>
          </cell>
          <cell r="AH51">
            <v>0</v>
          </cell>
          <cell r="AI51">
            <v>3</v>
          </cell>
          <cell r="AJ51">
            <v>19</v>
          </cell>
          <cell r="AK51">
            <v>1560</v>
          </cell>
          <cell r="AL51">
            <v>143</v>
          </cell>
          <cell r="AM51">
            <v>17</v>
          </cell>
          <cell r="AN51">
            <v>0</v>
          </cell>
          <cell r="AO51">
            <v>37</v>
          </cell>
          <cell r="AP51">
            <v>7</v>
          </cell>
          <cell r="AQ51">
            <v>7</v>
          </cell>
          <cell r="AR51">
            <v>7</v>
          </cell>
          <cell r="AS51">
            <v>55</v>
          </cell>
          <cell r="AT51">
            <v>5</v>
          </cell>
          <cell r="AU51">
            <v>6</v>
          </cell>
          <cell r="AV51">
            <v>0</v>
          </cell>
          <cell r="AW51">
            <v>0</v>
          </cell>
          <cell r="AX51">
            <v>0</v>
          </cell>
          <cell r="AY51">
            <v>27</v>
          </cell>
          <cell r="AZ51">
            <v>0</v>
          </cell>
          <cell r="BA51">
            <v>19</v>
          </cell>
          <cell r="BB51">
            <v>0</v>
          </cell>
          <cell r="BC51">
            <v>40</v>
          </cell>
          <cell r="BD51">
            <v>0</v>
          </cell>
          <cell r="BE51">
            <v>0</v>
          </cell>
          <cell r="BF51">
            <v>16</v>
          </cell>
          <cell r="BG51">
            <v>14</v>
          </cell>
          <cell r="BH51">
            <v>5</v>
          </cell>
          <cell r="BI51">
            <v>37</v>
          </cell>
          <cell r="BJ51">
            <v>0</v>
          </cell>
          <cell r="BK51">
            <v>65</v>
          </cell>
          <cell r="BL51">
            <v>34</v>
          </cell>
          <cell r="BM51">
            <v>5</v>
          </cell>
          <cell r="BN51">
            <v>9</v>
          </cell>
          <cell r="BO51">
            <v>0</v>
          </cell>
          <cell r="BP51">
            <v>0</v>
          </cell>
          <cell r="BQ51">
            <v>27</v>
          </cell>
          <cell r="BR51">
            <v>3</v>
          </cell>
          <cell r="BS51">
            <v>0</v>
          </cell>
          <cell r="BT51">
            <v>63</v>
          </cell>
          <cell r="BU51">
            <v>5</v>
          </cell>
          <cell r="BV51">
            <v>4</v>
          </cell>
          <cell r="BW51">
            <v>615</v>
          </cell>
          <cell r="BX51">
            <v>6</v>
          </cell>
          <cell r="BY51">
            <v>4</v>
          </cell>
          <cell r="BZ51" t="e">
            <v>#N/A</v>
          </cell>
          <cell r="CA51">
            <v>27</v>
          </cell>
          <cell r="CB51">
            <v>30</v>
          </cell>
          <cell r="CC51">
            <v>0</v>
          </cell>
          <cell r="CD51">
            <v>0</v>
          </cell>
        </row>
        <row r="52">
          <cell r="B52" t="str">
            <v>No distribution transformers</v>
          </cell>
          <cell r="C52" t="str">
            <v>NTRFD</v>
          </cell>
          <cell r="D52">
            <v>2011</v>
          </cell>
          <cell r="E52">
            <v>4822</v>
          </cell>
          <cell r="F52">
            <v>324</v>
          </cell>
          <cell r="G52">
            <v>5443</v>
          </cell>
          <cell r="H52">
            <v>3300</v>
          </cell>
          <cell r="I52">
            <v>3234</v>
          </cell>
          <cell r="J52">
            <v>8325</v>
          </cell>
          <cell r="K52">
            <v>6984</v>
          </cell>
          <cell r="L52">
            <v>6</v>
          </cell>
          <cell r="M52">
            <v>830</v>
          </cell>
          <cell r="N52">
            <v>1</v>
          </cell>
          <cell r="O52">
            <v>3489</v>
          </cell>
          <cell r="P52" t="e">
            <v>#N/A</v>
          </cell>
          <cell r="Q52">
            <v>2178</v>
          </cell>
          <cell r="R52">
            <v>295</v>
          </cell>
          <cell r="S52">
            <v>1563</v>
          </cell>
          <cell r="T52">
            <v>25212</v>
          </cell>
          <cell r="U52">
            <v>8122</v>
          </cell>
          <cell r="V52">
            <v>2042</v>
          </cell>
          <cell r="W52">
            <v>5</v>
          </cell>
          <cell r="X52">
            <v>3060</v>
          </cell>
          <cell r="Y52">
            <v>4</v>
          </cell>
          <cell r="Z52">
            <v>804</v>
          </cell>
          <cell r="AA52">
            <v>5648</v>
          </cell>
          <cell r="AB52">
            <v>1433</v>
          </cell>
          <cell r="AC52">
            <v>5711</v>
          </cell>
          <cell r="AD52">
            <v>7179</v>
          </cell>
          <cell r="AE52">
            <v>3740</v>
          </cell>
          <cell r="AF52">
            <v>0</v>
          </cell>
          <cell r="AG52">
            <v>46</v>
          </cell>
          <cell r="AH52">
            <v>180</v>
          </cell>
          <cell r="AI52">
            <v>745</v>
          </cell>
          <cell r="AJ52">
            <v>15826</v>
          </cell>
          <cell r="AK52">
            <v>431</v>
          </cell>
          <cell r="AL52">
            <v>42970</v>
          </cell>
          <cell r="AM52">
            <v>3312</v>
          </cell>
          <cell r="AN52">
            <v>688</v>
          </cell>
          <cell r="AO52">
            <v>2141</v>
          </cell>
          <cell r="AP52">
            <v>10394</v>
          </cell>
          <cell r="AQ52">
            <v>980</v>
          </cell>
          <cell r="AR52">
            <v>7</v>
          </cell>
          <cell r="AS52">
            <v>15164</v>
          </cell>
          <cell r="AT52">
            <v>890</v>
          </cell>
          <cell r="AU52">
            <v>1235</v>
          </cell>
          <cell r="AV52">
            <v>5146</v>
          </cell>
          <cell r="AW52">
            <v>4153</v>
          </cell>
          <cell r="AX52">
            <v>9456</v>
          </cell>
          <cell r="AY52">
            <v>1952</v>
          </cell>
          <cell r="AZ52">
            <v>12</v>
          </cell>
          <cell r="BA52">
            <v>4068</v>
          </cell>
          <cell r="BB52">
            <v>0</v>
          </cell>
          <cell r="BC52">
            <v>8285</v>
          </cell>
          <cell r="BD52">
            <v>1416</v>
          </cell>
          <cell r="BE52">
            <v>10</v>
          </cell>
          <cell r="BF52">
            <v>6439</v>
          </cell>
          <cell r="BG52">
            <v>1592</v>
          </cell>
          <cell r="BH52">
            <v>687</v>
          </cell>
          <cell r="BI52">
            <v>3864</v>
          </cell>
          <cell r="BJ52">
            <v>8</v>
          </cell>
          <cell r="BK52">
            <v>42603</v>
          </cell>
          <cell r="BL52">
            <v>6082</v>
          </cell>
          <cell r="BM52">
            <v>645</v>
          </cell>
          <cell r="BN52">
            <v>973</v>
          </cell>
          <cell r="BO52">
            <v>0</v>
          </cell>
          <cell r="BP52">
            <v>1393</v>
          </cell>
          <cell r="BQ52">
            <v>7132</v>
          </cell>
          <cell r="BR52">
            <v>850</v>
          </cell>
          <cell r="BS52">
            <v>60604</v>
          </cell>
          <cell r="BT52">
            <v>16991</v>
          </cell>
          <cell r="BU52">
            <v>1505</v>
          </cell>
          <cell r="BV52">
            <v>14</v>
          </cell>
          <cell r="BW52">
            <v>1924</v>
          </cell>
          <cell r="BX52">
            <v>676</v>
          </cell>
          <cell r="BY52">
            <v>457</v>
          </cell>
          <cell r="BZ52" t="e">
            <v>#N/A</v>
          </cell>
          <cell r="CA52">
            <v>2994</v>
          </cell>
          <cell r="CB52">
            <v>5423</v>
          </cell>
          <cell r="CC52">
            <v>1561</v>
          </cell>
          <cell r="CD52">
            <v>11</v>
          </cell>
        </row>
        <row r="53">
          <cell r="B53" t="str">
            <v>Utility average load factor</v>
          </cell>
          <cell r="C53" t="str">
            <v>LF</v>
          </cell>
          <cell r="D53">
            <v>2011</v>
          </cell>
          <cell r="E53">
            <v>77</v>
          </cell>
          <cell r="F53">
            <v>72</v>
          </cell>
          <cell r="G53">
            <v>88</v>
          </cell>
          <cell r="H53">
            <v>0</v>
          </cell>
          <cell r="I53">
            <v>70</v>
          </cell>
          <cell r="J53">
            <v>70</v>
          </cell>
          <cell r="K53">
            <v>71</v>
          </cell>
          <cell r="L53">
            <v>81</v>
          </cell>
          <cell r="M53">
            <v>83</v>
          </cell>
          <cell r="N53">
            <v>75</v>
          </cell>
          <cell r="O53">
            <v>72</v>
          </cell>
          <cell r="P53" t="e">
            <v>#N/A</v>
          </cell>
          <cell r="Q53">
            <v>0</v>
          </cell>
          <cell r="R53">
            <v>0</v>
          </cell>
          <cell r="S53">
            <v>0</v>
          </cell>
          <cell r="T53">
            <v>74</v>
          </cell>
          <cell r="U53">
            <v>54</v>
          </cell>
          <cell r="V53">
            <v>74</v>
          </cell>
          <cell r="W53">
            <v>73</v>
          </cell>
          <cell r="X53">
            <v>59</v>
          </cell>
          <cell r="Y53">
            <v>86</v>
          </cell>
          <cell r="Z53">
            <v>71</v>
          </cell>
          <cell r="AA53">
            <v>73</v>
          </cell>
          <cell r="AB53">
            <v>67</v>
          </cell>
          <cell r="AC53">
            <v>76</v>
          </cell>
          <cell r="AD53">
            <v>64</v>
          </cell>
          <cell r="AE53">
            <v>0</v>
          </cell>
          <cell r="AF53">
            <v>68</v>
          </cell>
          <cell r="AG53">
            <v>75</v>
          </cell>
          <cell r="AH53">
            <v>69</v>
          </cell>
          <cell r="AI53">
            <v>82</v>
          </cell>
          <cell r="AJ53">
            <v>73</v>
          </cell>
          <cell r="AK53">
            <v>80</v>
          </cell>
          <cell r="AL53">
            <v>72</v>
          </cell>
          <cell r="AM53">
            <v>55</v>
          </cell>
          <cell r="AN53">
            <v>0</v>
          </cell>
          <cell r="AO53">
            <v>81</v>
          </cell>
          <cell r="AP53">
            <v>71</v>
          </cell>
          <cell r="AQ53">
            <v>0</v>
          </cell>
          <cell r="AR53">
            <v>71</v>
          </cell>
          <cell r="AS53">
            <v>72</v>
          </cell>
          <cell r="AT53">
            <v>72</v>
          </cell>
          <cell r="AU53">
            <v>71</v>
          </cell>
          <cell r="AV53">
            <v>54</v>
          </cell>
          <cell r="AW53">
            <v>0</v>
          </cell>
          <cell r="AX53">
            <v>0</v>
          </cell>
          <cell r="AY53">
            <v>70</v>
          </cell>
          <cell r="AZ53">
            <v>77</v>
          </cell>
          <cell r="BA53">
            <v>75</v>
          </cell>
          <cell r="BB53">
            <v>72</v>
          </cell>
          <cell r="BC53">
            <v>67</v>
          </cell>
          <cell r="BD53">
            <v>71</v>
          </cell>
          <cell r="BE53">
            <v>71</v>
          </cell>
          <cell r="BF53">
            <v>55</v>
          </cell>
          <cell r="BG53">
            <v>78</v>
          </cell>
          <cell r="BH53">
            <v>68270</v>
          </cell>
          <cell r="BI53">
            <v>71</v>
          </cell>
          <cell r="BJ53">
            <v>84</v>
          </cell>
          <cell r="BK53">
            <v>0</v>
          </cell>
          <cell r="BL53">
            <v>72</v>
          </cell>
          <cell r="BM53">
            <v>70</v>
          </cell>
          <cell r="BN53">
            <v>0</v>
          </cell>
          <cell r="BO53">
            <v>8</v>
          </cell>
          <cell r="BP53">
            <v>53</v>
          </cell>
          <cell r="BQ53">
            <v>76</v>
          </cell>
          <cell r="BR53">
            <v>63</v>
          </cell>
          <cell r="BS53">
            <v>75</v>
          </cell>
          <cell r="BT53">
            <v>74</v>
          </cell>
          <cell r="BU53">
            <v>66</v>
          </cell>
          <cell r="BV53">
            <v>71</v>
          </cell>
          <cell r="BW53">
            <v>67</v>
          </cell>
          <cell r="BX53">
            <v>87</v>
          </cell>
          <cell r="BY53">
            <v>62</v>
          </cell>
          <cell r="BZ53" t="e">
            <v>#N/A</v>
          </cell>
          <cell r="CA53">
            <v>71</v>
          </cell>
          <cell r="CB53">
            <v>69</v>
          </cell>
          <cell r="CC53">
            <v>71</v>
          </cell>
          <cell r="CD53">
            <v>80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</sheetData>
      <sheetData sheetId="24">
        <row r="1">
          <cell r="A1" t="str">
            <v>Distributor Data for Year ended Dec 31st, 2011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0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C25">
            <v>0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kW- Sentinel Lighting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5">
        <row r="1">
          <cell r="A1" t="str">
            <v>Distributor Data for Year ended Dec 31st, 2009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 and unmetered scattered loads)</v>
          </cell>
          <cell r="B10" t="str">
            <v>YN</v>
          </cell>
          <cell r="C10">
            <v>2009</v>
          </cell>
          <cell r="D10">
            <v>11688</v>
          </cell>
          <cell r="E10">
            <v>1662</v>
          </cell>
          <cell r="F10">
            <v>35323</v>
          </cell>
          <cell r="G10">
            <v>9563</v>
          </cell>
          <cell r="H10">
            <v>37223</v>
          </cell>
          <cell r="I10">
            <v>63532</v>
          </cell>
          <cell r="J10">
            <v>50136</v>
          </cell>
          <cell r="K10">
            <v>15607</v>
          </cell>
          <cell r="L10">
            <v>6380</v>
          </cell>
          <cell r="M10">
            <v>1320</v>
          </cell>
          <cell r="N10">
            <v>31976</v>
          </cell>
          <cell r="O10">
            <v>1649</v>
          </cell>
          <cell r="P10">
            <v>14878</v>
          </cell>
          <cell r="Q10">
            <v>1941</v>
          </cell>
          <cell r="R10">
            <v>11112</v>
          </cell>
          <cell r="S10">
            <v>189540</v>
          </cell>
          <cell r="T10">
            <v>84697</v>
          </cell>
          <cell r="U10">
            <v>13935</v>
          </cell>
          <cell r="V10">
            <v>3359</v>
          </cell>
          <cell r="W10">
            <v>28054</v>
          </cell>
          <cell r="X10">
            <v>19531</v>
          </cell>
          <cell r="Y10">
            <v>3761</v>
          </cell>
          <cell r="Z10">
            <v>46349</v>
          </cell>
          <cell r="AA10">
            <v>9992</v>
          </cell>
          <cell r="AB10">
            <v>49259</v>
          </cell>
          <cell r="AC10">
            <v>20827</v>
          </cell>
          <cell r="AD10">
            <v>21044</v>
          </cell>
          <cell r="AE10">
            <v>2764</v>
          </cell>
          <cell r="AF10">
            <v>234666</v>
          </cell>
          <cell r="AG10">
            <v>1178</v>
          </cell>
          <cell r="AH10">
            <v>5449</v>
          </cell>
          <cell r="AI10">
            <v>131027</v>
          </cell>
          <cell r="AJ10">
            <v>1193767</v>
          </cell>
          <cell r="AK10">
            <v>296007</v>
          </cell>
          <cell r="AL10">
            <v>14563</v>
          </cell>
          <cell r="AM10">
            <v>5579</v>
          </cell>
          <cell r="AN10">
            <v>26832</v>
          </cell>
          <cell r="AO10">
            <v>85174</v>
          </cell>
          <cell r="AP10">
            <v>9440</v>
          </cell>
          <cell r="AQ10">
            <v>9344</v>
          </cell>
          <cell r="AR10">
            <v>145298</v>
          </cell>
          <cell r="AS10">
            <v>7860</v>
          </cell>
          <cell r="AT10">
            <v>6893</v>
          </cell>
          <cell r="AU10">
            <v>27323</v>
          </cell>
          <cell r="AV10">
            <v>32429</v>
          </cell>
          <cell r="AW10">
            <v>50403</v>
          </cell>
          <cell r="AX10">
            <v>7858</v>
          </cell>
          <cell r="AY10">
            <v>18893</v>
          </cell>
          <cell r="AZ10">
            <v>23755</v>
          </cell>
          <cell r="BA10">
            <v>6050</v>
          </cell>
          <cell r="BB10">
            <v>62179</v>
          </cell>
          <cell r="BC10">
            <v>11091</v>
          </cell>
          <cell r="BD10">
            <v>12809</v>
          </cell>
          <cell r="BE10">
            <v>52184</v>
          </cell>
          <cell r="BF10">
            <v>10389</v>
          </cell>
          <cell r="BG10">
            <v>3359</v>
          </cell>
          <cell r="BH10">
            <v>34654</v>
          </cell>
          <cell r="BI10">
            <v>9124</v>
          </cell>
          <cell r="BJ10">
            <v>317914</v>
          </cell>
          <cell r="BK10">
            <v>32808</v>
          </cell>
          <cell r="BL10">
            <v>4180</v>
          </cell>
          <cell r="BM10">
            <v>5814</v>
          </cell>
          <cell r="BN10">
            <v>2727</v>
          </cell>
          <cell r="BO10">
            <v>16238</v>
          </cell>
          <cell r="BP10">
            <v>49453</v>
          </cell>
          <cell r="BQ10">
            <v>6669</v>
          </cell>
          <cell r="BR10">
            <v>689138</v>
          </cell>
          <cell r="BS10">
            <v>111101</v>
          </cell>
          <cell r="BT10">
            <v>11844</v>
          </cell>
          <cell r="BU10">
            <v>51075</v>
          </cell>
          <cell r="BV10">
            <v>21702</v>
          </cell>
          <cell r="BW10">
            <v>3585</v>
          </cell>
          <cell r="BX10">
            <v>3759</v>
          </cell>
          <cell r="BY10">
            <v>2047</v>
          </cell>
          <cell r="BZ10">
            <v>21744</v>
          </cell>
          <cell r="CA10">
            <v>39123</v>
          </cell>
          <cell r="CB10">
            <v>14799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5</v>
          </cell>
          <cell r="V13">
            <v>0</v>
          </cell>
          <cell r="W13">
            <v>0</v>
          </cell>
          <cell r="X13">
            <v>2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0</v>
          </cell>
          <cell r="AF13">
            <v>12</v>
          </cell>
          <cell r="AG13">
            <v>0</v>
          </cell>
          <cell r="AH13">
            <v>1</v>
          </cell>
          <cell r="AI13">
            <v>6</v>
          </cell>
          <cell r="AJ13">
            <v>373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2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47</v>
          </cell>
          <cell r="BS13">
            <v>4</v>
          </cell>
          <cell r="BT13">
            <v>0</v>
          </cell>
          <cell r="BU13">
            <v>1</v>
          </cell>
          <cell r="BV13">
            <v>2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 (net of scattered unmetered load)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29094541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56276704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0</v>
          </cell>
          <cell r="F19">
            <v>250931008</v>
          </cell>
          <cell r="G19">
            <v>0</v>
          </cell>
          <cell r="H19">
            <v>0</v>
          </cell>
          <cell r="I19">
            <v>0</v>
          </cell>
          <cell r="J19">
            <v>179655218</v>
          </cell>
          <cell r="K19">
            <v>0</v>
          </cell>
          <cell r="L19">
            <v>0</v>
          </cell>
          <cell r="M19">
            <v>0</v>
          </cell>
          <cell r="N19">
            <v>22651157</v>
          </cell>
          <cell r="O19">
            <v>0</v>
          </cell>
          <cell r="P19">
            <v>19589969</v>
          </cell>
          <cell r="Q19">
            <v>0</v>
          </cell>
          <cell r="R19">
            <v>0</v>
          </cell>
          <cell r="S19">
            <v>1024236074</v>
          </cell>
          <cell r="T19">
            <v>404733663</v>
          </cell>
          <cell r="U19">
            <v>113260735</v>
          </cell>
          <cell r="V19">
            <v>0</v>
          </cell>
          <cell r="W19">
            <v>0</v>
          </cell>
          <cell r="X19">
            <v>50273064</v>
          </cell>
          <cell r="Y19">
            <v>0</v>
          </cell>
          <cell r="Z19">
            <v>0</v>
          </cell>
          <cell r="AA19">
            <v>0</v>
          </cell>
          <cell r="AB19">
            <v>237183984</v>
          </cell>
          <cell r="AC19">
            <v>0</v>
          </cell>
          <cell r="AD19">
            <v>0</v>
          </cell>
          <cell r="AE19">
            <v>0</v>
          </cell>
          <cell r="AF19">
            <v>1236169244</v>
          </cell>
          <cell r="AG19">
            <v>0</v>
          </cell>
          <cell r="AH19">
            <v>12918796</v>
          </cell>
          <cell r="AI19">
            <v>346811250</v>
          </cell>
          <cell r="AJ19">
            <v>2721000000</v>
          </cell>
          <cell r="AK19">
            <v>633982714</v>
          </cell>
          <cell r="AL19">
            <v>0</v>
          </cell>
          <cell r="AM19">
            <v>0</v>
          </cell>
          <cell r="AN19">
            <v>150585959</v>
          </cell>
          <cell r="AO19">
            <v>80245444</v>
          </cell>
          <cell r="AP19">
            <v>0</v>
          </cell>
          <cell r="AQ19">
            <v>0</v>
          </cell>
          <cell r="AR19">
            <v>186745206</v>
          </cell>
          <cell r="AS19">
            <v>17181839</v>
          </cell>
          <cell r="AT19">
            <v>0</v>
          </cell>
          <cell r="AU19">
            <v>60254116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37110704</v>
          </cell>
          <cell r="BF19">
            <v>0</v>
          </cell>
          <cell r="BG19">
            <v>0</v>
          </cell>
          <cell r="BH19">
            <v>58295017</v>
          </cell>
          <cell r="BI19">
            <v>0</v>
          </cell>
          <cell r="BJ19">
            <v>28111147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6504824</v>
          </cell>
          <cell r="BP19">
            <v>0</v>
          </cell>
          <cell r="BQ19">
            <v>0</v>
          </cell>
          <cell r="BR19">
            <v>2695557210</v>
          </cell>
          <cell r="BS19">
            <v>195617726</v>
          </cell>
          <cell r="BT19">
            <v>0</v>
          </cell>
          <cell r="BU19">
            <v>1</v>
          </cell>
          <cell r="BV19">
            <v>51909228</v>
          </cell>
          <cell r="BW19">
            <v>0</v>
          </cell>
          <cell r="BX19">
            <v>75068855.659999996</v>
          </cell>
          <cell r="BY19">
            <v>0</v>
          </cell>
          <cell r="BZ19">
            <v>0</v>
          </cell>
          <cell r="CA19">
            <v>0</v>
          </cell>
          <cell r="CB19">
            <v>4509648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26">
        <row r="1">
          <cell r="A1" t="str">
            <v>Distributor Data for Year ended Dec 31st, 2008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O3">
            <v>0</v>
          </cell>
          <cell r="BY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B6">
            <v>0</v>
          </cell>
          <cell r="C6">
            <v>2008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7">
        <row r="1">
          <cell r="A1" t="str">
            <v>Distributor Data for Year ended Dec 31st, 2007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8">
        <row r="1">
          <cell r="A1" t="str">
            <v>Distributor Data for Year ended Dec 31st, 2006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29">
        <row r="1">
          <cell r="A1" t="str">
            <v>Distributor Data for Year ended Dec 31st, 2005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0">
        <row r="1">
          <cell r="A1" t="str">
            <v>Distributor Data for Year ended Dec 31st, 2004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1">
        <row r="1">
          <cell r="A1" t="str">
            <v>Distributor Data for Year ended Dec 31st, 2003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2">
        <row r="1">
          <cell r="A1" t="str">
            <v>Distributor Data for Year ended Dec 31st, 2002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A3" t="str">
            <v>Current Company</v>
          </cell>
          <cell r="C3">
            <v>0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D3">
            <v>0</v>
          </cell>
          <cell r="AE3">
            <v>0</v>
          </cell>
          <cell r="AF3" t="str">
            <v>Grimsby Power Incorporated</v>
          </cell>
          <cell r="AG3" t="str">
            <v>Guelph Hydro Electric Systems Inc.</v>
          </cell>
          <cell r="AH3">
            <v>0</v>
          </cell>
          <cell r="AI3">
            <v>0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T3">
            <v>0</v>
          </cell>
          <cell r="AU3">
            <v>0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N3">
            <v>0</v>
          </cell>
          <cell r="CO3">
            <v>0</v>
          </cell>
          <cell r="CP3">
            <v>0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0</v>
          </cell>
          <cell r="AE4">
            <v>0</v>
          </cell>
          <cell r="AF4">
            <v>18341073.300000001</v>
          </cell>
          <cell r="AG4">
            <v>92136149.489999995</v>
          </cell>
          <cell r="AH4">
            <v>0</v>
          </cell>
          <cell r="AI4">
            <v>0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0</v>
          </cell>
          <cell r="AU4">
            <v>0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0</v>
          </cell>
          <cell r="CO4">
            <v>0</v>
          </cell>
          <cell r="CP4">
            <v>0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0</v>
          </cell>
          <cell r="AE5">
            <v>0</v>
          </cell>
          <cell r="AF5">
            <v>-7253937.5700000003</v>
          </cell>
          <cell r="AG5">
            <v>-10879939.520000001</v>
          </cell>
          <cell r="AH5">
            <v>0</v>
          </cell>
          <cell r="AI5">
            <v>0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0</v>
          </cell>
          <cell r="AU5">
            <v>0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0</v>
          </cell>
          <cell r="CO5">
            <v>0</v>
          </cell>
          <cell r="CP5">
            <v>0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B6">
            <v>0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D6">
            <v>0</v>
          </cell>
          <cell r="AE6">
            <v>0</v>
          </cell>
          <cell r="AF6">
            <v>662196.04</v>
          </cell>
          <cell r="AG6">
            <v>4746026.7</v>
          </cell>
          <cell r="AH6">
            <v>0</v>
          </cell>
          <cell r="AI6">
            <v>0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T6">
            <v>0</v>
          </cell>
          <cell r="AU6">
            <v>0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N6">
            <v>0</v>
          </cell>
          <cell r="CO6">
            <v>0</v>
          </cell>
          <cell r="CP6">
            <v>0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D7">
            <v>0</v>
          </cell>
          <cell r="AE7">
            <v>0</v>
          </cell>
          <cell r="AF7">
            <v>952778.5</v>
          </cell>
          <cell r="AG7">
            <v>6779151</v>
          </cell>
          <cell r="AH7">
            <v>0</v>
          </cell>
          <cell r="AI7">
            <v>0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T7">
            <v>0</v>
          </cell>
          <cell r="AU7">
            <v>0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N7">
            <v>0</v>
          </cell>
          <cell r="CO7">
            <v>0</v>
          </cell>
          <cell r="CP7">
            <v>0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D8">
            <v>0</v>
          </cell>
          <cell r="AE8">
            <v>0</v>
          </cell>
          <cell r="AF8">
            <v>1177143.3800000001</v>
          </cell>
          <cell r="AG8">
            <v>7889931.7700000005</v>
          </cell>
          <cell r="AH8">
            <v>0</v>
          </cell>
          <cell r="AI8">
            <v>0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T8">
            <v>0</v>
          </cell>
          <cell r="AU8">
            <v>0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N8">
            <v>0</v>
          </cell>
          <cell r="CO8">
            <v>0</v>
          </cell>
          <cell r="CP8">
            <v>0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D9">
            <v>0</v>
          </cell>
          <cell r="AE9">
            <v>0</v>
          </cell>
          <cell r="AF9">
            <v>166639.24</v>
          </cell>
          <cell r="AG9">
            <v>2173000.33</v>
          </cell>
          <cell r="AH9">
            <v>0</v>
          </cell>
          <cell r="AI9">
            <v>0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N9">
            <v>0</v>
          </cell>
          <cell r="CO9">
            <v>0</v>
          </cell>
          <cell r="CP9">
            <v>0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D34">
            <v>0</v>
          </cell>
          <cell r="AE34">
            <v>0</v>
          </cell>
          <cell r="AF34">
            <v>68.12</v>
          </cell>
          <cell r="AG34">
            <v>93</v>
          </cell>
          <cell r="AH34">
            <v>0</v>
          </cell>
          <cell r="AI34">
            <v>0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T34">
            <v>0</v>
          </cell>
          <cell r="AU34">
            <v>0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N34">
            <v>0</v>
          </cell>
          <cell r="CO34">
            <v>0</v>
          </cell>
          <cell r="CP34">
            <v>0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D35">
            <v>0</v>
          </cell>
          <cell r="AE35">
            <v>0</v>
          </cell>
          <cell r="AF35">
            <v>45.42</v>
          </cell>
          <cell r="AG35">
            <v>0</v>
          </cell>
          <cell r="AH35">
            <v>0</v>
          </cell>
          <cell r="AI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T35">
            <v>0</v>
          </cell>
          <cell r="AU35">
            <v>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N35">
            <v>0</v>
          </cell>
          <cell r="CO35">
            <v>0</v>
          </cell>
          <cell r="CP35">
            <v>0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D36">
            <v>0</v>
          </cell>
          <cell r="AE36">
            <v>0</v>
          </cell>
          <cell r="AF36">
            <v>22.7</v>
          </cell>
          <cell r="AG36">
            <v>93</v>
          </cell>
          <cell r="AH36">
            <v>0</v>
          </cell>
          <cell r="AI36">
            <v>0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T36">
            <v>0</v>
          </cell>
          <cell r="AU36">
            <v>0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N36">
            <v>0</v>
          </cell>
          <cell r="CO36">
            <v>0</v>
          </cell>
          <cell r="CP36">
            <v>0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D37">
            <v>0</v>
          </cell>
          <cell r="AE37">
            <v>0</v>
          </cell>
          <cell r="AF37">
            <v>21500</v>
          </cell>
          <cell r="AG37">
            <v>109255</v>
          </cell>
          <cell r="AH37">
            <v>0</v>
          </cell>
          <cell r="AI37">
            <v>0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T37">
            <v>0</v>
          </cell>
          <cell r="AU37">
            <v>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N37">
            <v>0</v>
          </cell>
          <cell r="CO37">
            <v>0</v>
          </cell>
          <cell r="CP37">
            <v>0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D38">
            <v>0</v>
          </cell>
          <cell r="AE38">
            <v>0</v>
          </cell>
          <cell r="AF38">
            <v>21500</v>
          </cell>
          <cell r="AG38">
            <v>109255</v>
          </cell>
          <cell r="AH38">
            <v>0</v>
          </cell>
          <cell r="AI38">
            <v>0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T38">
            <v>0</v>
          </cell>
          <cell r="AU38">
            <v>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N38">
            <v>0</v>
          </cell>
          <cell r="CO38">
            <v>0</v>
          </cell>
          <cell r="CP38">
            <v>0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T39">
            <v>0</v>
          </cell>
          <cell r="AU39">
            <v>0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N39">
            <v>0</v>
          </cell>
          <cell r="CO39">
            <v>0</v>
          </cell>
          <cell r="CP39">
            <v>0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D40">
            <v>0</v>
          </cell>
          <cell r="AE40">
            <v>0</v>
          </cell>
          <cell r="AF40">
            <v>27655</v>
          </cell>
          <cell r="AG40">
            <v>236957</v>
          </cell>
          <cell r="AH40">
            <v>0</v>
          </cell>
          <cell r="AI40">
            <v>0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T40">
            <v>0</v>
          </cell>
          <cell r="AU40">
            <v>0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N40">
            <v>0</v>
          </cell>
          <cell r="CO40">
            <v>0</v>
          </cell>
          <cell r="CP40">
            <v>0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D41">
            <v>0</v>
          </cell>
          <cell r="AE41">
            <v>0</v>
          </cell>
          <cell r="AF41">
            <v>36517</v>
          </cell>
          <cell r="AG41">
            <v>264088</v>
          </cell>
          <cell r="AH41">
            <v>0</v>
          </cell>
          <cell r="AI41">
            <v>0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T41">
            <v>0</v>
          </cell>
          <cell r="AU41">
            <v>0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N41">
            <v>0</v>
          </cell>
          <cell r="CO41">
            <v>0</v>
          </cell>
          <cell r="CP41">
            <v>0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D42">
            <v>0</v>
          </cell>
          <cell r="AE42">
            <v>0</v>
          </cell>
          <cell r="AF42">
            <v>36517</v>
          </cell>
          <cell r="AG42">
            <v>264088</v>
          </cell>
          <cell r="AH42">
            <v>0</v>
          </cell>
          <cell r="AI42">
            <v>0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T42">
            <v>0</v>
          </cell>
          <cell r="AU42">
            <v>0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D43">
            <v>0</v>
          </cell>
          <cell r="AE43">
            <v>0</v>
          </cell>
          <cell r="AF43">
            <v>28340</v>
          </cell>
          <cell r="AG43">
            <v>238179</v>
          </cell>
          <cell r="AH43">
            <v>0</v>
          </cell>
          <cell r="AI43">
            <v>0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T43">
            <v>0</v>
          </cell>
          <cell r="AU43">
            <v>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N43">
            <v>0</v>
          </cell>
          <cell r="CO43">
            <v>0</v>
          </cell>
          <cell r="CP43">
            <v>0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D44">
            <v>0</v>
          </cell>
          <cell r="AE44">
            <v>0</v>
          </cell>
          <cell r="AF44">
            <v>215.6</v>
          </cell>
          <cell r="AG44">
            <v>893.1</v>
          </cell>
          <cell r="AH44">
            <v>0</v>
          </cell>
          <cell r="AI44">
            <v>0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T44">
            <v>0</v>
          </cell>
          <cell r="AU44">
            <v>0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N44">
            <v>0</v>
          </cell>
          <cell r="CO44">
            <v>0</v>
          </cell>
          <cell r="CP44">
            <v>0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D45">
            <v>0</v>
          </cell>
          <cell r="AE45">
            <v>0</v>
          </cell>
          <cell r="AF45">
            <v>168.6</v>
          </cell>
          <cell r="AG45">
            <v>411.7</v>
          </cell>
          <cell r="AH45">
            <v>0</v>
          </cell>
          <cell r="AI45">
            <v>0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T45">
            <v>0</v>
          </cell>
          <cell r="AU45">
            <v>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N45">
            <v>0</v>
          </cell>
          <cell r="CO45">
            <v>0</v>
          </cell>
          <cell r="CP45">
            <v>0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D46">
            <v>0</v>
          </cell>
          <cell r="AE46">
            <v>0</v>
          </cell>
          <cell r="AF46">
            <v>47</v>
          </cell>
          <cell r="AG46">
            <v>481.4</v>
          </cell>
          <cell r="AH46">
            <v>0</v>
          </cell>
          <cell r="AI46">
            <v>0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T46">
            <v>0</v>
          </cell>
          <cell r="AU46">
            <v>0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N46">
            <v>0</v>
          </cell>
          <cell r="CO46">
            <v>0</v>
          </cell>
          <cell r="CP46">
            <v>0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D47">
            <v>0</v>
          </cell>
          <cell r="AE47">
            <v>0</v>
          </cell>
          <cell r="AF47">
            <v>98</v>
          </cell>
          <cell r="AG47">
            <v>421.6</v>
          </cell>
          <cell r="AH47">
            <v>0</v>
          </cell>
          <cell r="AI47">
            <v>0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T47">
            <v>0</v>
          </cell>
          <cell r="AU47">
            <v>0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N47">
            <v>0</v>
          </cell>
          <cell r="CO47">
            <v>0</v>
          </cell>
          <cell r="CP47">
            <v>0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0.3</v>
          </cell>
          <cell r="AG48">
            <v>0</v>
          </cell>
          <cell r="AH48">
            <v>0</v>
          </cell>
          <cell r="AI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T48">
            <v>0</v>
          </cell>
          <cell r="AU48">
            <v>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N48">
            <v>0</v>
          </cell>
          <cell r="CO48">
            <v>0</v>
          </cell>
          <cell r="CP48">
            <v>0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D49">
            <v>0</v>
          </cell>
          <cell r="AE49">
            <v>0</v>
          </cell>
          <cell r="AF49">
            <v>117.3</v>
          </cell>
          <cell r="AG49">
            <v>471.5</v>
          </cell>
          <cell r="AH49">
            <v>0</v>
          </cell>
          <cell r="AI49">
            <v>0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T49">
            <v>0</v>
          </cell>
          <cell r="AU49">
            <v>0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N49">
            <v>0</v>
          </cell>
          <cell r="CO49">
            <v>0</v>
          </cell>
          <cell r="CP49">
            <v>0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T50">
            <v>0</v>
          </cell>
          <cell r="AU50">
            <v>0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T51">
            <v>0</v>
          </cell>
          <cell r="AU51">
            <v>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N51">
            <v>0</v>
          </cell>
          <cell r="CO51">
            <v>0</v>
          </cell>
          <cell r="CP51">
            <v>0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D52">
            <v>0</v>
          </cell>
          <cell r="AE52">
            <v>0</v>
          </cell>
          <cell r="AF52">
            <v>1485</v>
          </cell>
          <cell r="AG52">
            <v>5003</v>
          </cell>
          <cell r="AH52">
            <v>0</v>
          </cell>
          <cell r="AI52">
            <v>0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T52">
            <v>0</v>
          </cell>
          <cell r="AU52">
            <v>0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N52">
            <v>0</v>
          </cell>
          <cell r="CO52">
            <v>0</v>
          </cell>
          <cell r="CP52">
            <v>0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66.069999999999993</v>
          </cell>
          <cell r="AG53">
            <v>0</v>
          </cell>
          <cell r="AH53">
            <v>0</v>
          </cell>
          <cell r="AI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 County Power Inc.</v>
          </cell>
        </row>
        <row r="6">
          <cell r="A6" t="str">
            <v>Brantford Power Inc.</v>
          </cell>
        </row>
        <row r="7">
          <cell r="A7" t="str">
            <v>Burlington Hydro Inc.</v>
          </cell>
        </row>
        <row r="8">
          <cell r="A8" t="str">
            <v>Cambridge and North Dumfries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Enersource Hydro Mississauga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Frances Power Corporation</v>
          </cell>
        </row>
        <row r="23">
          <cell r="A23" t="str">
            <v>Greater Sudbury Hydro Inc.</v>
          </cell>
        </row>
        <row r="24">
          <cell r="A24" t="str">
            <v>Grimsby Power Incorporated</v>
          </cell>
        </row>
        <row r="25">
          <cell r="A25" t="str">
            <v>Guelph Hydro Electric Systems Inc.</v>
          </cell>
        </row>
        <row r="26">
          <cell r="A26" t="str">
            <v>Haldimand County Hydro Inc.</v>
          </cell>
        </row>
        <row r="27">
          <cell r="A27" t="str">
            <v>Halton Hills Hydro Inc.</v>
          </cell>
        </row>
        <row r="28">
          <cell r="A28" t="str">
            <v>Hearst Power Distribution Company Limited</v>
          </cell>
        </row>
        <row r="29">
          <cell r="A29" t="str">
            <v>Horizon Utilities Corporation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Brampton Networks Inc.</v>
          </cell>
        </row>
        <row r="33">
          <cell r="A33" t="str">
            <v>Hydro One Networks Inc.</v>
          </cell>
        </row>
        <row r="34">
          <cell r="A34" t="str">
            <v>Hydro Ottawa Limited</v>
          </cell>
        </row>
        <row r="35">
          <cell r="A35" t="str">
            <v>Innisfil Hydro Distribution Systems Limited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Norfolk Power Distribution Inc.</v>
          </cell>
        </row>
        <row r="48">
          <cell r="A48" t="str">
            <v>North Bay Hydro Distribution Limited</v>
          </cell>
        </row>
        <row r="49">
          <cell r="A49" t="str">
            <v>Northern Ontario Wires Inc.</v>
          </cell>
        </row>
        <row r="50">
          <cell r="A50" t="str">
            <v>Oakville Hydro Electricity Distribution Inc.</v>
          </cell>
        </row>
        <row r="51">
          <cell r="A51" t="str">
            <v>Orangeville Hydro Limited</v>
          </cell>
        </row>
        <row r="52">
          <cell r="A52" t="str">
            <v>Orillia Power Distribution Corporation</v>
          </cell>
        </row>
        <row r="53">
          <cell r="A53" t="str">
            <v>Oshawa PUC Networks Inc.</v>
          </cell>
        </row>
        <row r="54">
          <cell r="A54" t="str">
            <v>Ottawa River Power Corporation</v>
          </cell>
        </row>
        <row r="55">
          <cell r="A55" t="str">
            <v>Parry Sound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  <row r="74">
          <cell r="A74" t="str">
            <v>Woodstock Hydro Services Inc.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>
        <row r="4">
          <cell r="A4" t="str">
            <v>Wholesale MWh</v>
          </cell>
        </row>
        <row r="5">
          <cell r="A5" t="str">
            <v>Total Circuit Kms Of Line</v>
          </cell>
        </row>
        <row r="6">
          <cell r="A6" t="str">
            <v>Total Number of Customers</v>
          </cell>
        </row>
        <row r="7">
          <cell r="A7" t="str">
            <v>Total Service Area (km)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>
        <row r="6">
          <cell r="B6" t="str">
            <v>Algoma Power Inc.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</sheetData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>
        <row r="3">
          <cell r="I3">
            <v>2014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FA and Depr Cont 2021 Inputs"/>
      <sheetName val="1.FA and Depr Cont 2022 Inputs"/>
      <sheetName val="1.FA and Depr Cont 2022 LTPL"/>
      <sheetName val="1.FA and Depr Cont 2022 RCL"/>
      <sheetName val="1.FA and Depr Cont 2022 GP"/>
      <sheetName val="1.FA and Depr Cont 2023 Inp"/>
      <sheetName val="1.FA and Depr Cont 2023 LTP"/>
      <sheetName val="1.FA and Depr Cont 2023 RCL"/>
      <sheetName val="1.FA and Depr Cont 2023 GP"/>
      <sheetName val="2.Debt&amp;Cap Structure Inputs"/>
      <sheetName val="3.OM&amp;A by OEB Acct"/>
      <sheetName val="4.Tax Inputs"/>
      <sheetName val="5.RRWF Input Summary"/>
    </sheetNames>
    <sheetDataSet>
      <sheetData sheetId="0"/>
      <sheetData sheetId="1">
        <row r="16">
          <cell r="E16">
            <v>101276826.18061171</v>
          </cell>
        </row>
        <row r="17">
          <cell r="E17">
            <v>12896851.015789259</v>
          </cell>
        </row>
        <row r="18">
          <cell r="E18">
            <v>4377046.317299962</v>
          </cell>
        </row>
        <row r="19">
          <cell r="E19">
            <v>258077754.1667209</v>
          </cell>
        </row>
        <row r="20">
          <cell r="E20">
            <v>1727764.7165580746</v>
          </cell>
        </row>
        <row r="21">
          <cell r="E21">
            <v>301942844.2741487</v>
          </cell>
        </row>
      </sheetData>
      <sheetData sheetId="2"/>
      <sheetData sheetId="3">
        <row r="16">
          <cell r="E16">
            <v>65580962.686429963</v>
          </cell>
        </row>
        <row r="17">
          <cell r="E17">
            <v>6655376.7286132816</v>
          </cell>
        </row>
        <row r="18">
          <cell r="E18">
            <v>2884421.8895869427</v>
          </cell>
        </row>
        <row r="19">
          <cell r="E19">
            <v>145009153.61523363</v>
          </cell>
        </row>
        <row r="20">
          <cell r="E20">
            <v>1727764.7165580746</v>
          </cell>
        </row>
        <row r="21">
          <cell r="E21">
            <v>168192805.57201177</v>
          </cell>
        </row>
      </sheetData>
      <sheetData sheetId="4"/>
      <sheetData sheetId="5">
        <row r="16">
          <cell r="E16">
            <v>95834414.228489429</v>
          </cell>
        </row>
        <row r="17">
          <cell r="E17">
            <v>7304106.5933803394</v>
          </cell>
        </row>
        <row r="18">
          <cell r="E18">
            <v>3891991.4258219386</v>
          </cell>
        </row>
        <row r="19">
          <cell r="E19">
            <v>96402214.367140636</v>
          </cell>
        </row>
        <row r="20">
          <cell r="E20">
            <v>31058121.471695062</v>
          </cell>
        </row>
        <row r="21">
          <cell r="E21">
            <v>114748745.4640886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workbookViewId="0">
      <pane xSplit="3" ySplit="10" topLeftCell="D32" activePane="bottomRight" state="frozen"/>
      <selection activeCell="U54" sqref="U54"/>
      <selection pane="topRight" activeCell="U54" sqref="U54"/>
      <selection pane="bottomLeft" activeCell="U54" sqref="U54"/>
      <selection pane="bottomRight" activeCell="D47" sqref="D47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customWidth="1"/>
    <col min="5" max="5" width="11.21875" style="1" customWidth="1"/>
    <col min="6" max="6" width="7.6640625" style="1" customWidth="1"/>
    <col min="7" max="7" width="12.88671875" style="1" customWidth="1"/>
    <col min="8" max="8" width="5.5546875" style="2" customWidth="1"/>
    <col min="9" max="9" width="12.88671875" style="1" customWidth="1"/>
    <col min="10" max="10" width="9" style="1" customWidth="1"/>
    <col min="11" max="11" width="7.6640625" style="1" customWidth="1"/>
    <col min="12" max="12" width="12" style="1" customWidth="1"/>
    <col min="13" max="13" width="10.5546875" style="1" customWidth="1"/>
    <col min="14" max="14" width="9.109375" style="1" customWidth="1"/>
    <col min="15" max="15" width="5.88671875" style="1" customWidth="1"/>
    <col min="16" max="16" width="5.44140625" style="1" bestFit="1" customWidth="1"/>
    <col min="17" max="17" width="37.5546875" style="1" bestFit="1" customWidth="1"/>
    <col min="18" max="18" width="11.21875" style="1" bestFit="1" customWidth="1"/>
    <col min="19" max="19" width="9.5546875" style="1" bestFit="1" customWidth="1"/>
    <col min="20" max="20" width="10" style="1" bestFit="1" customWidth="1"/>
    <col min="21" max="21" width="10.6640625" style="1" customWidth="1"/>
    <col min="22" max="22" width="11.6640625" style="1" customWidth="1"/>
    <col min="23" max="23" width="5.6640625" style="1" customWidth="1"/>
    <col min="24" max="24" width="10" style="1" bestFit="1" customWidth="1"/>
    <col min="25" max="25" width="12.44140625" style="1" customWidth="1"/>
    <col min="26" max="16384" width="9.109375" style="1"/>
  </cols>
  <sheetData>
    <row r="2" spans="1:25" ht="21" x14ac:dyDescent="0.4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75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S4" s="57" t="s">
        <v>73</v>
      </c>
      <c r="T4" s="45" t="str">
        <f>F4</f>
        <v>ASPE</v>
      </c>
    </row>
    <row r="5" spans="1:25" ht="15.6" x14ac:dyDescent="0.3">
      <c r="E5" s="57" t="s">
        <v>74</v>
      </c>
      <c r="F5" s="45">
        <v>2021</v>
      </c>
      <c r="S5" s="57" t="s">
        <v>74</v>
      </c>
      <c r="T5" s="45">
        <f>F5</f>
        <v>2021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5">
      <c r="A12" s="56"/>
      <c r="B12" s="56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25">
      <c r="A13" s="56"/>
      <c r="B13" s="56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25">
      <c r="A14" s="56"/>
      <c r="B14" s="56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25">
      <c r="A15" s="56"/>
      <c r="B15" s="56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5">
      <c r="A17" s="56"/>
      <c r="B17" s="56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25">
      <c r="A18" s="56"/>
      <c r="B18" s="56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5">
      <c r="A19" s="56"/>
      <c r="B19" s="56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5">
      <c r="A20" s="56"/>
      <c r="B20" s="56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5">
      <c r="A21" s="56">
        <v>47</v>
      </c>
      <c r="B21" s="56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25">
      <c r="A22" s="56">
        <v>47</v>
      </c>
      <c r="B22" s="56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25">
      <c r="A23" s="56">
        <v>47</v>
      </c>
      <c r="B23" s="56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25">
      <c r="A24" s="56">
        <v>47</v>
      </c>
      <c r="B24" s="56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25">
      <c r="A25" s="56">
        <v>47</v>
      </c>
      <c r="B25" s="56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25">
      <c r="A26" s="56">
        <v>47</v>
      </c>
      <c r="B26" s="56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25">
      <c r="A27" s="56"/>
      <c r="B27" s="56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5">
      <c r="A28" s="56"/>
      <c r="B28" s="56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5">
      <c r="A29" s="56"/>
      <c r="B29" s="56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x14ac:dyDescent="0.25">
      <c r="A31" s="56"/>
      <c r="B31" s="56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25">
      <c r="A32" s="56">
        <v>10.1</v>
      </c>
      <c r="B32" s="56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25">
      <c r="A33" s="56">
        <v>8</v>
      </c>
      <c r="B33" s="56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25">
      <c r="A34" s="56"/>
      <c r="B34" s="56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25">
      <c r="A35" s="56">
        <v>10.1</v>
      </c>
      <c r="B35" s="56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25">
      <c r="A36" s="56"/>
      <c r="B36" s="56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25">
      <c r="A37" s="56"/>
      <c r="B37" s="56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25">
      <c r="A38" s="56"/>
      <c r="B38" s="56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25">
      <c r="A39" s="56"/>
      <c r="B39" s="56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25">
      <c r="A40" s="56"/>
      <c r="B40" s="56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25">
      <c r="A41" s="56"/>
      <c r="B41" s="56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25">
      <c r="A42" s="56"/>
      <c r="B42" s="56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25">
      <c r="A43" s="56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25">
      <c r="A45" s="56"/>
      <c r="B45" s="56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5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25">
      <c r="A47" s="56"/>
      <c r="B47" s="49">
        <v>2055</v>
      </c>
      <c r="C47" s="20" t="s">
        <v>59</v>
      </c>
      <c r="D47" s="15">
        <v>480758955</v>
      </c>
      <c r="E47" s="15">
        <v>756606186.69968772</v>
      </c>
      <c r="F47" s="15">
        <v>0</v>
      </c>
      <c r="G47" s="16">
        <f t="shared" ref="G47:G48" si="25">SUM(D47:F47)</f>
        <v>1237365141.6996877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6"/>
      <c r="B48" s="49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6"/>
      <c r="B49" s="56"/>
      <c r="C49" s="20" t="s">
        <v>61</v>
      </c>
      <c r="D49" s="16">
        <f>SUM(D46:D48)</f>
        <v>480758955</v>
      </c>
      <c r="E49" s="16">
        <f>SUM(E46:E48)</f>
        <v>756606186.69968772</v>
      </c>
      <c r="F49" s="16">
        <f>SUM(F46:F48)</f>
        <v>0</v>
      </c>
      <c r="G49" s="16">
        <f>SUM(G46:G48)</f>
        <v>1237365141.6996877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6"/>
      <c r="B50" s="56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6"/>
      <c r="B51" s="56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58"/>
      <c r="I62" s="43"/>
      <c r="J62" s="43"/>
    </row>
  </sheetData>
  <mergeCells count="16">
    <mergeCell ref="A30:C30"/>
    <mergeCell ref="D30:M30"/>
    <mergeCell ref="O30:Q30"/>
    <mergeCell ref="C50:I50"/>
    <mergeCell ref="C51:I51"/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2"/>
  <sheetViews>
    <sheetView showGridLines="0" tabSelected="1" view="pageBreakPreview" zoomScale="60" zoomScaleNormal="100" workbookViewId="0">
      <pane xSplit="3" ySplit="10" topLeftCell="J11" activePane="bottomRight" state="frozen"/>
      <selection activeCell="E24" sqref="E24"/>
      <selection pane="topRight" activeCell="E24" sqref="E24"/>
      <selection pane="bottomLeft" activeCell="E24" sqref="E24"/>
      <selection pane="bottomRight" activeCell="V30" sqref="V30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customWidth="1"/>
    <col min="5" max="5" width="12.5546875" style="1" bestFit="1" customWidth="1"/>
    <col min="6" max="6" width="11.44140625" style="1" bestFit="1" customWidth="1"/>
    <col min="7" max="7" width="12.88671875" style="1" customWidth="1"/>
    <col min="8" max="8" width="5.5546875" style="2" customWidth="1"/>
    <col min="9" max="9" width="12.88671875" style="1" customWidth="1"/>
    <col min="10" max="10" width="9.88671875" style="1" bestFit="1" customWidth="1"/>
    <col min="11" max="11" width="7.6640625" style="1" customWidth="1"/>
    <col min="12" max="12" width="12" style="1" customWidth="1"/>
    <col min="13" max="13" width="12" style="1" bestFit="1" customWidth="1"/>
    <col min="14" max="14" width="2.21875" style="1" customWidth="1"/>
    <col min="15" max="15" width="5.88671875" style="1" customWidth="1"/>
    <col min="16" max="16" width="5.44140625" style="1" bestFit="1" customWidth="1"/>
    <col min="17" max="17" width="37.5546875" style="1" bestFit="1" customWidth="1"/>
    <col min="18" max="18" width="11.21875" style="1" bestFit="1" customWidth="1"/>
    <col min="19" max="19" width="9.5546875" style="1" bestFit="1" customWidth="1"/>
    <col min="20" max="20" width="10" style="1" bestFit="1" customWidth="1"/>
    <col min="21" max="21" width="12" style="1" bestFit="1" customWidth="1"/>
    <col min="22" max="22" width="11.6640625" style="1" customWidth="1"/>
    <col min="23" max="23" width="5.6640625" style="1" customWidth="1"/>
    <col min="24" max="24" width="10" style="1" bestFit="1" customWidth="1"/>
    <col min="25" max="25" width="12.44140625" style="1" customWidth="1"/>
    <col min="26" max="16384" width="9.109375" style="1"/>
  </cols>
  <sheetData>
    <row r="2" spans="1:25" ht="21" x14ac:dyDescent="0.4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S4" s="55" t="s">
        <v>73</v>
      </c>
      <c r="T4" s="45" t="str">
        <f>F4</f>
        <v>ASPE</v>
      </c>
    </row>
    <row r="5" spans="1:25" ht="15.6" x14ac:dyDescent="0.3">
      <c r="E5" s="55" t="s">
        <v>74</v>
      </c>
      <c r="F5" s="45">
        <v>2022</v>
      </c>
      <c r="S5" s="55" t="s">
        <v>74</v>
      </c>
      <c r="T5" s="45">
        <f>F5</f>
        <v>2022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x14ac:dyDescent="0.25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54"/>
      <c r="P12" s="54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5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54"/>
      <c r="P13" s="54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5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54"/>
      <c r="P14" s="54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25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54"/>
      <c r="P15" s="54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5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54"/>
      <c r="P17" s="54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25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54"/>
      <c r="P18" s="54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25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54"/>
      <c r="P19" s="54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25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54"/>
      <c r="P20" s="54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25">
      <c r="A21" s="54">
        <v>47</v>
      </c>
      <c r="B21" s="54">
        <v>1715</v>
      </c>
      <c r="C21" s="14" t="s">
        <v>14</v>
      </c>
      <c r="D21" s="15">
        <v>0</v>
      </c>
      <c r="E21" s="15">
        <f>'[9]1.FA and Depr Cont 2022 Inputs'!E16</f>
        <v>101276826.18061171</v>
      </c>
      <c r="F21" s="15">
        <v>0</v>
      </c>
      <c r="G21" s="16">
        <f t="shared" si="9"/>
        <v>101276826.18061171</v>
      </c>
      <c r="H21" s="38">
        <v>50</v>
      </c>
      <c r="I21" s="32">
        <f>'2021 Combined'!L21</f>
        <v>0</v>
      </c>
      <c r="J21" s="30">
        <f t="shared" si="10"/>
        <v>603301.38439665572</v>
      </c>
      <c r="K21" s="32">
        <v>0</v>
      </c>
      <c r="L21" s="16">
        <f t="shared" si="11"/>
        <v>603301.38439665572</v>
      </c>
      <c r="M21" s="18">
        <f t="shared" si="12"/>
        <v>100673524.79621506</v>
      </c>
      <c r="O21" s="54">
        <v>47</v>
      </c>
      <c r="P21" s="54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101276826.18061171</v>
      </c>
      <c r="V21" s="18">
        <f>'2022 LTPL'!V21+'2022 RCL'!V21</f>
        <v>30165069.219832785</v>
      </c>
      <c r="W21" s="39">
        <f t="shared" si="13"/>
        <v>50</v>
      </c>
      <c r="X21" s="19">
        <f t="shared" si="14"/>
        <v>0.02</v>
      </c>
      <c r="Y21" s="18">
        <f>'2022 LTPL'!Y21+'2022 RCL'!Y21</f>
        <v>603301.38439665572</v>
      </c>
    </row>
    <row r="22" spans="1:25" x14ac:dyDescent="0.25">
      <c r="A22" s="54">
        <v>47</v>
      </c>
      <c r="B22" s="54" t="s">
        <v>10</v>
      </c>
      <c r="C22" s="14" t="s">
        <v>21</v>
      </c>
      <c r="D22" s="15">
        <v>0</v>
      </c>
      <c r="E22" s="15">
        <f>'[9]1.FA and Depr Cont 2022 Inputs'!E17</f>
        <v>12896851.015789259</v>
      </c>
      <c r="F22" s="15">
        <v>0</v>
      </c>
      <c r="G22" s="16">
        <f t="shared" si="9"/>
        <v>12896851.015789259</v>
      </c>
      <c r="H22" s="38">
        <v>40</v>
      </c>
      <c r="I22" s="32">
        <f>'2021 Combined'!L22</f>
        <v>0</v>
      </c>
      <c r="J22" s="30">
        <f t="shared" si="10"/>
        <v>101041.13868741092</v>
      </c>
      <c r="K22" s="32">
        <v>0</v>
      </c>
      <c r="L22" s="16">
        <f t="shared" si="11"/>
        <v>101041.13868741092</v>
      </c>
      <c r="M22" s="18">
        <f t="shared" si="12"/>
        <v>12795809.877101848</v>
      </c>
      <c r="O22" s="54">
        <v>47</v>
      </c>
      <c r="P22" s="54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12896851.015789259</v>
      </c>
      <c r="V22" s="18">
        <f>'2022 LTPL'!V22+'2022 RCL'!V22</f>
        <v>4041645.5474964362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101041.13868741092</v>
      </c>
    </row>
    <row r="23" spans="1:25" x14ac:dyDescent="0.25">
      <c r="A23" s="54">
        <v>47</v>
      </c>
      <c r="B23" s="54" t="s">
        <v>11</v>
      </c>
      <c r="C23" s="14" t="s">
        <v>22</v>
      </c>
      <c r="D23" s="15">
        <v>0</v>
      </c>
      <c r="E23" s="15">
        <f>'[9]1.FA and Depr Cont 2022 Inputs'!E18</f>
        <v>4377046.317299962</v>
      </c>
      <c r="F23" s="15">
        <v>0</v>
      </c>
      <c r="G23" s="16">
        <f t="shared" si="9"/>
        <v>4377046.317299962</v>
      </c>
      <c r="H23" s="38">
        <v>20</v>
      </c>
      <c r="I23" s="32">
        <f>'2021 Combined'!L23</f>
        <v>0</v>
      </c>
      <c r="J23" s="30">
        <f t="shared" si="10"/>
        <v>64740.948977914042</v>
      </c>
      <c r="K23" s="32">
        <v>0</v>
      </c>
      <c r="L23" s="16">
        <f t="shared" si="11"/>
        <v>64740.948977914042</v>
      </c>
      <c r="M23" s="18">
        <f>G23-L23</f>
        <v>4312305.3683220483</v>
      </c>
      <c r="O23" s="54">
        <v>47</v>
      </c>
      <c r="P23" s="54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4377046.317299962</v>
      </c>
      <c r="V23" s="18">
        <f>'2022 LTPL'!V23+'2022 RCL'!V23</f>
        <v>1294818.9795582807</v>
      </c>
      <c r="W23" s="39">
        <f t="shared" si="13"/>
        <v>20</v>
      </c>
      <c r="X23" s="19">
        <f t="shared" si="14"/>
        <v>0.05</v>
      </c>
      <c r="Y23" s="18">
        <f>'2022 LTPL'!Y23+'2022 RCL'!Y23</f>
        <v>64740.948977914042</v>
      </c>
    </row>
    <row r="24" spans="1:25" x14ac:dyDescent="0.25">
      <c r="A24" s="54">
        <v>47</v>
      </c>
      <c r="B24" s="54">
        <v>1720</v>
      </c>
      <c r="C24" s="14" t="s">
        <v>16</v>
      </c>
      <c r="D24" s="15">
        <v>0</v>
      </c>
      <c r="E24" s="15">
        <f>'[9]1.FA and Depr Cont 2022 Inputs'!E19</f>
        <v>258077754.1667209</v>
      </c>
      <c r="F24" s="15">
        <v>0</v>
      </c>
      <c r="G24" s="16">
        <f t="shared" si="9"/>
        <v>258077754.1667209</v>
      </c>
      <c r="H24" s="38">
        <v>60</v>
      </c>
      <c r="I24" s="32">
        <f>'2021 Combined'!L24</f>
        <v>0</v>
      </c>
      <c r="J24" s="30">
        <f t="shared" si="10"/>
        <v>1316136.005428297</v>
      </c>
      <c r="K24" s="32">
        <v>0</v>
      </c>
      <c r="L24" s="16">
        <f t="shared" si="11"/>
        <v>1316136.005428297</v>
      </c>
      <c r="M24" s="18">
        <f t="shared" ref="M24:M45" si="15">G24-L24</f>
        <v>256761618.16129261</v>
      </c>
      <c r="O24" s="54">
        <v>47</v>
      </c>
      <c r="P24" s="54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258077754.1667209</v>
      </c>
      <c r="V24" s="18">
        <f>'2022 LTPL'!V24+'2022 RCL'!V24</f>
        <v>78968160.325697809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1316136.005428297</v>
      </c>
    </row>
    <row r="25" spans="1:25" x14ac:dyDescent="0.25">
      <c r="A25" s="54">
        <v>47</v>
      </c>
      <c r="B25" s="54">
        <v>1725</v>
      </c>
      <c r="C25" s="14" t="s">
        <v>17</v>
      </c>
      <c r="D25" s="15">
        <v>0</v>
      </c>
      <c r="E25" s="15">
        <f>'[9]1.FA and Depr Cont 2022 Inputs'!E20</f>
        <v>1727764.7165580746</v>
      </c>
      <c r="F25" s="15">
        <v>0</v>
      </c>
      <c r="G25" s="16">
        <f t="shared" si="9"/>
        <v>1727764.7165580746</v>
      </c>
      <c r="H25" s="38">
        <v>45</v>
      </c>
      <c r="I25" s="32">
        <f>'2021 Combined'!L25</f>
        <v>0</v>
      </c>
      <c r="J25" s="30">
        <f t="shared" si="10"/>
        <v>9598.692869767081</v>
      </c>
      <c r="K25" s="32">
        <v>0</v>
      </c>
      <c r="L25" s="16">
        <f t="shared" si="11"/>
        <v>9598.692869767081</v>
      </c>
      <c r="M25" s="18">
        <f t="shared" si="15"/>
        <v>1718166.0236883075</v>
      </c>
      <c r="O25" s="54">
        <v>47</v>
      </c>
      <c r="P25" s="54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1727764.7165580746</v>
      </c>
      <c r="V25" s="18">
        <f>'2022 LTPL'!V25+'2022 RCL'!V25</f>
        <v>431941.17913951864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9598.692869767081</v>
      </c>
    </row>
    <row r="26" spans="1:25" x14ac:dyDescent="0.25">
      <c r="A26" s="54">
        <v>47</v>
      </c>
      <c r="B26" s="54">
        <v>1730</v>
      </c>
      <c r="C26" s="14" t="s">
        <v>18</v>
      </c>
      <c r="D26" s="15">
        <v>0</v>
      </c>
      <c r="E26" s="15">
        <f>'[9]1.FA and Depr Cont 2022 Inputs'!E21</f>
        <v>301942844.2741487</v>
      </c>
      <c r="F26" s="15">
        <v>0</v>
      </c>
      <c r="G26" s="16">
        <f t="shared" si="9"/>
        <v>301942844.2741487</v>
      </c>
      <c r="H26" s="38">
        <v>45</v>
      </c>
      <c r="I26" s="32">
        <f>'2021 Combined'!L26</f>
        <v>0</v>
      </c>
      <c r="J26" s="30">
        <f t="shared" si="10"/>
        <v>2062165.3162488556</v>
      </c>
      <c r="K26" s="32">
        <v>0</v>
      </c>
      <c r="L26" s="16">
        <f t="shared" si="11"/>
        <v>2062165.3162488556</v>
      </c>
      <c r="M26" s="18">
        <f t="shared" si="15"/>
        <v>299880678.95789987</v>
      </c>
      <c r="O26" s="54">
        <v>47</v>
      </c>
      <c r="P26" s="54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301942844.2741487</v>
      </c>
      <c r="V26" s="18">
        <f>'2022 LTPL'!V26+'2022 RCL'!V26</f>
        <v>92797439.231198505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2062165.3162488556</v>
      </c>
    </row>
    <row r="27" spans="1:25" x14ac:dyDescent="0.25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54"/>
      <c r="P27" s="54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25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54"/>
      <c r="P28" s="54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25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54"/>
      <c r="P29" s="54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89</v>
      </c>
      <c r="W30" s="59" t="s">
        <v>55</v>
      </c>
      <c r="X30" s="59" t="s">
        <v>56</v>
      </c>
      <c r="Y30" s="59" t="s">
        <v>86</v>
      </c>
    </row>
    <row r="31" spans="1:25" x14ac:dyDescent="0.25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>
        <v>0</v>
      </c>
      <c r="I31" s="32">
        <f>'2021 Combined'!L31</f>
        <v>0</v>
      </c>
      <c r="J31" s="30">
        <f t="shared" ref="J31:J45" si="17">Y31</f>
        <v>0</v>
      </c>
      <c r="K31" s="32">
        <v>0</v>
      </c>
      <c r="L31" s="16">
        <f t="shared" ref="L31:L45" si="18">SUM(I31:K31)</f>
        <v>0</v>
      </c>
      <c r="M31" s="18">
        <f t="shared" si="15"/>
        <v>0</v>
      </c>
      <c r="O31" s="54"/>
      <c r="P31" s="54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5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54">
        <v>10.1</v>
      </c>
      <c r="P32" s="54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5" si="21">T32+U32*8/12</f>
        <v>0</v>
      </c>
      <c r="W32" s="39">
        <f t="shared" si="19"/>
        <v>50</v>
      </c>
      <c r="X32" s="19">
        <f>IF(H32=0,"-",1/W32)</f>
        <v>0.02</v>
      </c>
      <c r="Y32" s="18">
        <f t="shared" ref="Y32:Y45" si="22">IF(V32=0,0,V32*X32)</f>
        <v>0</v>
      </c>
    </row>
    <row r="33" spans="1:25" x14ac:dyDescent="0.25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>
        <v>10</v>
      </c>
      <c r="I33" s="32">
        <f>'2021 Combined'!L33</f>
        <v>0</v>
      </c>
      <c r="J33" s="30">
        <f t="shared" si="17"/>
        <v>0</v>
      </c>
      <c r="K33" s="32">
        <v>0</v>
      </c>
      <c r="L33" s="16">
        <f t="shared" si="18"/>
        <v>0</v>
      </c>
      <c r="M33" s="18">
        <f t="shared" si="15"/>
        <v>0</v>
      </c>
      <c r="O33" s="54">
        <v>8</v>
      </c>
      <c r="P33" s="54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0</v>
      </c>
      <c r="V33" s="18">
        <f t="shared" si="21"/>
        <v>0</v>
      </c>
      <c r="W33" s="39">
        <f t="shared" si="19"/>
        <v>10</v>
      </c>
      <c r="X33" s="19">
        <f t="shared" si="20"/>
        <v>0.1</v>
      </c>
      <c r="Y33" s="18">
        <f t="shared" si="22"/>
        <v>0</v>
      </c>
    </row>
    <row r="34" spans="1:25" x14ac:dyDescent="0.25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0</v>
      </c>
      <c r="I34" s="32">
        <f>'2021 Combined'!L34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54"/>
      <c r="P34" s="54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0</v>
      </c>
      <c r="X34" s="19" t="str">
        <f t="shared" si="20"/>
        <v>-</v>
      </c>
      <c r="Y34" s="18">
        <f t="shared" si="22"/>
        <v>0</v>
      </c>
    </row>
    <row r="35" spans="1:25" x14ac:dyDescent="0.25">
      <c r="A35" s="54">
        <v>10.1</v>
      </c>
      <c r="B35" s="54">
        <v>1930</v>
      </c>
      <c r="C35" s="14" t="s">
        <v>34</v>
      </c>
      <c r="D35" s="15">
        <v>0</v>
      </c>
      <c r="E35" s="15">
        <v>220000</v>
      </c>
      <c r="F35" s="15">
        <v>0</v>
      </c>
      <c r="G35" s="16">
        <f t="shared" si="16"/>
        <v>220000</v>
      </c>
      <c r="H35" s="38">
        <v>5</v>
      </c>
      <c r="I35" s="32">
        <f>'2021 Combined'!L35</f>
        <v>0</v>
      </c>
      <c r="J35" s="30">
        <f t="shared" si="17"/>
        <v>22000</v>
      </c>
      <c r="K35" s="32">
        <v>0</v>
      </c>
      <c r="L35" s="16">
        <f t="shared" si="18"/>
        <v>22000</v>
      </c>
      <c r="M35" s="18">
        <f t="shared" si="15"/>
        <v>198000</v>
      </c>
      <c r="O35" s="54">
        <v>10.1</v>
      </c>
      <c r="P35" s="54">
        <v>1930</v>
      </c>
      <c r="Q35" s="14" t="s">
        <v>34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220000</v>
      </c>
      <c r="V35" s="18">
        <f>T35+U35*6/12</f>
        <v>110000</v>
      </c>
      <c r="W35" s="39">
        <f t="shared" si="19"/>
        <v>5</v>
      </c>
      <c r="X35" s="19">
        <f t="shared" si="20"/>
        <v>0.2</v>
      </c>
      <c r="Y35" s="18">
        <f t="shared" si="22"/>
        <v>22000</v>
      </c>
    </row>
    <row r="36" spans="1:25" x14ac:dyDescent="0.25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>
        <v>0</v>
      </c>
      <c r="I36" s="32">
        <f>'2021 Combined'!L36</f>
        <v>0</v>
      </c>
      <c r="J36" s="30">
        <f t="shared" si="17"/>
        <v>0</v>
      </c>
      <c r="K36" s="32">
        <v>0</v>
      </c>
      <c r="L36" s="16">
        <f t="shared" si="18"/>
        <v>0</v>
      </c>
      <c r="M36" s="18">
        <f t="shared" si="15"/>
        <v>0</v>
      </c>
      <c r="O36" s="54"/>
      <c r="P36" s="54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1"/>
        <v>0</v>
      </c>
      <c r="W36" s="39">
        <f t="shared" si="19"/>
        <v>0</v>
      </c>
      <c r="X36" s="19" t="str">
        <f t="shared" si="20"/>
        <v>-</v>
      </c>
      <c r="Y36" s="18">
        <f t="shared" si="22"/>
        <v>0</v>
      </c>
    </row>
    <row r="37" spans="1:25" x14ac:dyDescent="0.25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Combined'!L37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54"/>
      <c r="P37" s="54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5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Combined'!L38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54"/>
      <c r="P38" s="54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5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Combined'!L39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54"/>
      <c r="P39" s="54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5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Combined'!L40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54"/>
      <c r="P40" s="54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5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Combined'!L41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54"/>
      <c r="P41" s="54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5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Combined'!L42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54"/>
      <c r="P42" s="54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5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Combined'!L43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54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Combined'!L44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5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Combined'!L45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N45" s="51"/>
      <c r="O45" s="54"/>
      <c r="P45" s="54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>H45</f>
        <v>0</v>
      </c>
      <c r="X45" s="19" t="str">
        <f t="shared" si="20"/>
        <v>-</v>
      </c>
      <c r="Y45" s="18">
        <f t="shared" si="22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680519086.67112863</v>
      </c>
      <c r="F46" s="22">
        <f>SUM(F12:F15,F17:F29,F31:F45)</f>
        <v>0</v>
      </c>
      <c r="G46" s="22">
        <f>SUM(G12:G15,G17:G29,G31:G45)</f>
        <v>680519086.67112863</v>
      </c>
      <c r="H46" s="33"/>
      <c r="I46" s="22">
        <f>SUM(I12:I15,I17:I29,I31:I45)</f>
        <v>0</v>
      </c>
      <c r="J46" s="22">
        <f>SUM(J12:J15,J17:J29,J31:J45)</f>
        <v>4178983.4866089001</v>
      </c>
      <c r="K46" s="22">
        <f>SUM(K12:K15,K17:K29,K31:K45)</f>
        <v>0</v>
      </c>
      <c r="L46" s="22">
        <f>SUM(L12:L15,L17:L29,L31:L45)</f>
        <v>4178983.4866089001</v>
      </c>
      <c r="M46" s="22">
        <f>SUM(M12:M15,M17:M29,M31:M45)</f>
        <v>676340103.18451977</v>
      </c>
      <c r="N46" s="52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680519086.67112863</v>
      </c>
      <c r="V46" s="22">
        <f>SUM(V12:V15,V17:V29,V31:V45)</f>
        <v>207809074.48292333</v>
      </c>
      <c r="W46" s="24"/>
      <c r="X46" s="24"/>
      <c r="Y46" s="22">
        <f>SUM(Y12:Y15,Y17:Y29,Y31:Y44)</f>
        <v>4178983.4866089001</v>
      </c>
    </row>
    <row r="47" spans="1:25" x14ac:dyDescent="0.25">
      <c r="A47" s="54"/>
      <c r="B47" s="49">
        <v>2055</v>
      </c>
      <c r="C47" s="20" t="s">
        <v>59</v>
      </c>
      <c r="D47" s="15">
        <v>915254096</v>
      </c>
      <c r="E47" s="15">
        <v>646678633</v>
      </c>
      <c r="F47" s="15">
        <v>-679732502.79334497</v>
      </c>
      <c r="G47" s="16">
        <f t="shared" ref="G47:G48" si="23">SUM(D47:F47)</f>
        <v>882200226.20665503</v>
      </c>
      <c r="H47" s="33"/>
      <c r="I47" s="32">
        <v>0</v>
      </c>
      <c r="J47" s="32">
        <v>0</v>
      </c>
      <c r="K47" s="32">
        <v>0</v>
      </c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4"/>
      <c r="B48" s="49"/>
      <c r="C48" s="20" t="s">
        <v>60</v>
      </c>
      <c r="D48" s="15"/>
      <c r="E48" s="15"/>
      <c r="F48" s="15">
        <v>0</v>
      </c>
      <c r="G48" s="16">
        <f t="shared" si="23"/>
        <v>0</v>
      </c>
      <c r="H48" s="33"/>
      <c r="I48" s="32">
        <v>0</v>
      </c>
      <c r="J48" s="32">
        <v>0</v>
      </c>
      <c r="K48" s="32">
        <v>0</v>
      </c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4"/>
      <c r="B49" s="54"/>
      <c r="C49" s="20" t="s">
        <v>61</v>
      </c>
      <c r="D49" s="16">
        <f>SUM(D46:D48)</f>
        <v>915254096</v>
      </c>
      <c r="E49" s="16">
        <f>SUM(E46:E48)</f>
        <v>1327197719.6711287</v>
      </c>
      <c r="F49" s="16">
        <f>SUM(F46:F48)</f>
        <v>-679732502.79334497</v>
      </c>
      <c r="G49" s="16">
        <f>SUM(G46:G48)</f>
        <v>1562719312.8777838</v>
      </c>
      <c r="H49" s="33"/>
      <c r="I49" s="16">
        <f>SUM(I46:I48)</f>
        <v>0</v>
      </c>
      <c r="J49" s="16">
        <f>SUM(J46:J48)</f>
        <v>4178983.4866089001</v>
      </c>
      <c r="K49" s="16">
        <f>SUM(K46:K48)</f>
        <v>0</v>
      </c>
      <c r="L49" s="16">
        <f>SUM(L46:L48)</f>
        <v>4178983.4866089001</v>
      </c>
      <c r="M49" s="16">
        <f>SUM(M46:M48)</f>
        <v>676340103.18451977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4"/>
      <c r="B50" s="54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4"/>
      <c r="B51" s="54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4178983.4866089001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4178983.4866089001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44"/>
      <c r="I62" s="43"/>
      <c r="J62" s="43"/>
    </row>
  </sheetData>
  <mergeCells count="16">
    <mergeCell ref="C51:I51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0:I50"/>
    <mergeCell ref="A2:M2"/>
    <mergeCell ref="D4:E4"/>
    <mergeCell ref="D7:H7"/>
    <mergeCell ref="D9:G9"/>
    <mergeCell ref="I9:L9"/>
  </mergeCells>
  <pageMargins left="0.7" right="0.7" top="0.75" bottom="0.75" header="0.3" footer="0.3"/>
  <pageSetup scale="71" orientation="landscape" r:id="rId1"/>
  <headerFooter>
    <oddFooter>&amp;A&amp;RPage 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Y62"/>
  <sheetViews>
    <sheetView showGridLines="0" tabSelected="1" view="pageBreakPreview" zoomScale="60" zoomScaleNormal="100" workbookViewId="0">
      <pane xSplit="3" ySplit="10" topLeftCell="D11" activePane="bottomRight" state="frozen"/>
      <selection activeCell="V30" sqref="V30"/>
      <selection pane="topRight" activeCell="V30" sqref="V30"/>
      <selection pane="bottomLeft" activeCell="V30" sqref="V30"/>
      <selection pane="bottomRight" activeCell="V30" sqref="V30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1.21875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" style="1" bestFit="1" customWidth="1"/>
    <col min="11" max="11" width="7.6640625" style="1" bestFit="1" customWidth="1"/>
    <col min="12" max="12" width="12" style="1" bestFit="1" customWidth="1"/>
    <col min="13" max="13" width="11" style="1" bestFit="1" customWidth="1"/>
    <col min="14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0.6640625" style="1" customWidth="1"/>
    <col min="22" max="22" width="11.441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55" t="s">
        <v>73</v>
      </c>
      <c r="U4" s="45" t="str">
        <f>F4</f>
        <v>ASPE</v>
      </c>
    </row>
    <row r="5" spans="1:25" ht="15.6" x14ac:dyDescent="0.3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5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5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147</v>
      </c>
      <c r="W16" s="59" t="s">
        <v>55</v>
      </c>
      <c r="X16" s="59" t="s">
        <v>56</v>
      </c>
      <c r="Y16" s="59" t="s">
        <v>70</v>
      </c>
    </row>
    <row r="17" spans="1:25" x14ac:dyDescent="0.25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56"/>
      <c r="P17" s="56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5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56"/>
      <c r="P18" s="56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5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56"/>
      <c r="P19" s="56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5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56"/>
      <c r="P20" s="56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5">
      <c r="A21" s="54">
        <v>47</v>
      </c>
      <c r="B21" s="54">
        <v>1715</v>
      </c>
      <c r="C21" s="14" t="s">
        <v>14</v>
      </c>
      <c r="D21" s="15">
        <v>0</v>
      </c>
      <c r="E21" s="15">
        <v>35695863.494181752</v>
      </c>
      <c r="F21" s="15">
        <v>0</v>
      </c>
      <c r="G21" s="16">
        <f t="shared" si="9"/>
        <v>35695863.494181752</v>
      </c>
      <c r="H21" s="38">
        <f>'2022 Combined'!H21</f>
        <v>50</v>
      </c>
      <c r="I21" s="32"/>
      <c r="J21" s="30">
        <f t="shared" si="10"/>
        <v>237972.42329454501</v>
      </c>
      <c r="K21" s="32"/>
      <c r="L21" s="16">
        <f t="shared" si="11"/>
        <v>237972.42329454501</v>
      </c>
      <c r="M21" s="18">
        <f t="shared" si="12"/>
        <v>35457891.070887208</v>
      </c>
      <c r="O21" s="56">
        <v>47</v>
      </c>
      <c r="P21" s="56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35695863.494181752</v>
      </c>
      <c r="V21" s="60">
        <f>T21+U21*4/12</f>
        <v>11898621.16472725</v>
      </c>
      <c r="W21" s="39">
        <f t="shared" si="14"/>
        <v>50</v>
      </c>
      <c r="X21" s="19">
        <f t="shared" si="15"/>
        <v>0.02</v>
      </c>
      <c r="Y21" s="18">
        <f>IF(H21=0,0,V21*X21)</f>
        <v>237972.42329454501</v>
      </c>
    </row>
    <row r="22" spans="1:25" x14ac:dyDescent="0.25">
      <c r="A22" s="54">
        <v>47</v>
      </c>
      <c r="B22" s="54" t="s">
        <v>10</v>
      </c>
      <c r="C22" s="14" t="s">
        <v>21</v>
      </c>
      <c r="D22" s="15">
        <v>0</v>
      </c>
      <c r="E22" s="15">
        <v>6241474.2871759785</v>
      </c>
      <c r="F22" s="15">
        <v>0</v>
      </c>
      <c r="G22" s="16">
        <f t="shared" si="9"/>
        <v>6241474.2871759785</v>
      </c>
      <c r="H22" s="38">
        <f>'2022 Combined'!H22</f>
        <v>40</v>
      </c>
      <c r="I22" s="32"/>
      <c r="J22" s="30">
        <f t="shared" si="10"/>
        <v>52012.285726466493</v>
      </c>
      <c r="K22" s="32"/>
      <c r="L22" s="16">
        <f t="shared" si="11"/>
        <v>52012.285726466493</v>
      </c>
      <c r="M22" s="18">
        <f t="shared" si="12"/>
        <v>6189462.0014495123</v>
      </c>
      <c r="O22" s="56">
        <v>47</v>
      </c>
      <c r="P22" s="56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6241474.2871759785</v>
      </c>
      <c r="V22" s="60">
        <f t="shared" ref="V22:V26" si="17">T22+U22*4/12</f>
        <v>2080491.4290586596</v>
      </c>
      <c r="W22" s="39">
        <f t="shared" si="14"/>
        <v>40</v>
      </c>
      <c r="X22" s="19">
        <f t="shared" si="15"/>
        <v>2.5000000000000001E-2</v>
      </c>
      <c r="Y22" s="18">
        <f t="shared" si="16"/>
        <v>52012.285726466493</v>
      </c>
    </row>
    <row r="23" spans="1:25" x14ac:dyDescent="0.25">
      <c r="A23" s="54">
        <v>47</v>
      </c>
      <c r="B23" s="54" t="s">
        <v>11</v>
      </c>
      <c r="C23" s="14" t="s">
        <v>22</v>
      </c>
      <c r="D23" s="15">
        <v>0</v>
      </c>
      <c r="E23" s="15">
        <v>1492624.4277130188</v>
      </c>
      <c r="F23" s="15">
        <v>0</v>
      </c>
      <c r="G23" s="16">
        <f t="shared" si="9"/>
        <v>1492624.4277130188</v>
      </c>
      <c r="H23" s="38">
        <f>'2022 Combined'!H23</f>
        <v>20</v>
      </c>
      <c r="I23" s="32"/>
      <c r="J23" s="30">
        <f t="shared" si="10"/>
        <v>24877.073795216984</v>
      </c>
      <c r="K23" s="32"/>
      <c r="L23" s="16">
        <f t="shared" si="11"/>
        <v>24877.073795216984</v>
      </c>
      <c r="M23" s="18">
        <f>G23-L23</f>
        <v>1467747.3539178018</v>
      </c>
      <c r="O23" s="56">
        <v>47</v>
      </c>
      <c r="P23" s="56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1492624.4277130188</v>
      </c>
      <c r="V23" s="60">
        <f t="shared" si="17"/>
        <v>497541.47590433963</v>
      </c>
      <c r="W23" s="39">
        <f t="shared" si="14"/>
        <v>20</v>
      </c>
      <c r="X23" s="19">
        <f t="shared" si="15"/>
        <v>0.05</v>
      </c>
      <c r="Y23" s="18">
        <f t="shared" si="16"/>
        <v>24877.073795216984</v>
      </c>
    </row>
    <row r="24" spans="1:25" x14ac:dyDescent="0.25">
      <c r="A24" s="54">
        <v>47</v>
      </c>
      <c r="B24" s="54">
        <v>1720</v>
      </c>
      <c r="C24" s="14" t="s">
        <v>16</v>
      </c>
      <c r="D24" s="15">
        <v>0</v>
      </c>
      <c r="E24" s="15">
        <v>113068600.55148727</v>
      </c>
      <c r="F24" s="15">
        <v>0</v>
      </c>
      <c r="G24" s="16">
        <f t="shared" si="9"/>
        <v>113068600.55148727</v>
      </c>
      <c r="H24" s="38">
        <f>'2022 Combined'!H24</f>
        <v>60</v>
      </c>
      <c r="I24" s="32"/>
      <c r="J24" s="30">
        <f t="shared" si="10"/>
        <v>628158.89195270697</v>
      </c>
      <c r="K24" s="32"/>
      <c r="L24" s="16">
        <f t="shared" si="11"/>
        <v>628158.89195270697</v>
      </c>
      <c r="M24" s="18">
        <f t="shared" ref="M24:M45" si="18">G24-L24</f>
        <v>112440441.65953456</v>
      </c>
      <c r="O24" s="56">
        <v>47</v>
      </c>
      <c r="P24" s="56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113068600.55148727</v>
      </c>
      <c r="V24" s="60">
        <f t="shared" si="17"/>
        <v>37689533.51716242</v>
      </c>
      <c r="W24" s="39">
        <f t="shared" si="14"/>
        <v>60</v>
      </c>
      <c r="X24" s="19">
        <f t="shared" si="15"/>
        <v>1.6666666666666666E-2</v>
      </c>
      <c r="Y24" s="18">
        <f t="shared" si="16"/>
        <v>628158.89195270697</v>
      </c>
    </row>
    <row r="25" spans="1:25" x14ac:dyDescent="0.25">
      <c r="A25" s="54">
        <v>47</v>
      </c>
      <c r="B25" s="54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56">
        <v>47</v>
      </c>
      <c r="P25" s="56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 t="shared" si="17"/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25">
      <c r="A26" s="54">
        <v>47</v>
      </c>
      <c r="B26" s="54">
        <v>1730</v>
      </c>
      <c r="C26" s="14" t="s">
        <v>18</v>
      </c>
      <c r="D26" s="15">
        <v>0</v>
      </c>
      <c r="E26" s="15">
        <v>133750038.70213695</v>
      </c>
      <c r="F26" s="15">
        <v>0</v>
      </c>
      <c r="G26" s="16">
        <f t="shared" si="9"/>
        <v>133750038.70213695</v>
      </c>
      <c r="H26" s="38">
        <f>'2022 Combined'!H26</f>
        <v>45</v>
      </c>
      <c r="I26" s="32"/>
      <c r="J26" s="30">
        <f t="shared" si="10"/>
        <v>990741.02742323664</v>
      </c>
      <c r="K26" s="32"/>
      <c r="L26" s="16">
        <f t="shared" si="11"/>
        <v>990741.02742323664</v>
      </c>
      <c r="M26" s="18">
        <f t="shared" si="18"/>
        <v>132759297.67471372</v>
      </c>
      <c r="O26" s="56">
        <v>47</v>
      </c>
      <c r="P26" s="56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133750038.70213695</v>
      </c>
      <c r="V26" s="60">
        <f t="shared" si="17"/>
        <v>44583346.234045647</v>
      </c>
      <c r="W26" s="39">
        <f t="shared" si="14"/>
        <v>45</v>
      </c>
      <c r="X26" s="19">
        <f t="shared" si="15"/>
        <v>2.2222222222222223E-2</v>
      </c>
      <c r="Y26" s="18">
        <f t="shared" si="16"/>
        <v>990741.02742323664</v>
      </c>
    </row>
    <row r="27" spans="1:25" x14ac:dyDescent="0.25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56"/>
      <c r="P27" s="56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5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56"/>
      <c r="P28" s="56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5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56"/>
      <c r="P29" s="56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56"/>
      <c r="P31" s="56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5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56">
        <v>10.1</v>
      </c>
      <c r="P32" s="56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5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56">
        <v>8</v>
      </c>
      <c r="P33" s="56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5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56"/>
      <c r="P34" s="56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5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56">
        <v>10.1</v>
      </c>
      <c r="P35" s="56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5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56"/>
      <c r="P36" s="56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5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56"/>
      <c r="P37" s="56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5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56"/>
      <c r="P38" s="56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5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56"/>
      <c r="P39" s="56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5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56"/>
      <c r="P40" s="56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5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56"/>
      <c r="P41" s="56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5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56"/>
      <c r="P42" s="56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5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56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5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56"/>
      <c r="P45" s="56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290248601.46269494</v>
      </c>
      <c r="F46" s="22">
        <f>SUM(F12:F15,F17:F29,F31:F45)</f>
        <v>0</v>
      </c>
      <c r="G46" s="22">
        <f>SUM(G12:G15,G17:G29,G31:G45)</f>
        <v>290248601.46269494</v>
      </c>
      <c r="H46" s="33"/>
      <c r="I46" s="22">
        <f>SUM(I12:I15,I17:I29,I31:I45)</f>
        <v>0</v>
      </c>
      <c r="J46" s="22">
        <f>SUM(J12:J15,J17:J29,J31:J45)</f>
        <v>1933761.7021921719</v>
      </c>
      <c r="K46" s="22">
        <f>SUM(K12:K15,K17:K29,K31:K45)</f>
        <v>0</v>
      </c>
      <c r="L46" s="22">
        <f>SUM(L12:L15,L17:L29,L31:L45)</f>
        <v>1933761.7021921719</v>
      </c>
      <c r="M46" s="22">
        <f>SUM(M12:M15,M17:M29,M31:M45)</f>
        <v>288314839.76050282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290248601.46269494</v>
      </c>
      <c r="V46" s="22">
        <f>SUM(V12:V15,V17:V29,V31:V45)</f>
        <v>96749533.820898324</v>
      </c>
      <c r="W46" s="24"/>
      <c r="X46" s="24"/>
      <c r="Y46" s="22">
        <f>SUM(Y12:Y15,Y17:Y29,Y31:Y44)</f>
        <v>1933761.7021921719</v>
      </c>
    </row>
    <row r="47" spans="1:25" x14ac:dyDescent="0.25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4"/>
      <c r="B48" s="49"/>
      <c r="C48" s="20" t="s">
        <v>60</v>
      </c>
      <c r="D48" s="15"/>
      <c r="E48" s="15"/>
      <c r="F48" s="15"/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4"/>
      <c r="B49" s="54"/>
      <c r="C49" s="20" t="s">
        <v>61</v>
      </c>
      <c r="D49" s="16">
        <f>SUM(D46:D48)</f>
        <v>0</v>
      </c>
      <c r="E49" s="16">
        <f>SUM(E46:E48)</f>
        <v>290248601.46269494</v>
      </c>
      <c r="F49" s="16">
        <f>SUM(F46:F48)</f>
        <v>0</v>
      </c>
      <c r="G49" s="16">
        <f>SUM(G46:G48)</f>
        <v>290248601.46269494</v>
      </c>
      <c r="H49" s="33"/>
      <c r="I49" s="16">
        <f>SUM(I46:I48)</f>
        <v>0</v>
      </c>
      <c r="J49" s="16">
        <f>SUM(J46:J48)</f>
        <v>1933761.7021921719</v>
      </c>
      <c r="K49" s="16">
        <f>SUM(K46:K48)</f>
        <v>0</v>
      </c>
      <c r="L49" s="16">
        <f>SUM(L46:L48)</f>
        <v>1933761.7021921719</v>
      </c>
      <c r="M49" s="16">
        <f>SUM(M46:M48)</f>
        <v>288314839.76050282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4"/>
      <c r="B50" s="54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4"/>
      <c r="B51" s="54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1933761.7021921719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1933761.7021921719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44"/>
      <c r="I62" s="43"/>
      <c r="J62" s="43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scale="71" orientation="landscape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Y62"/>
  <sheetViews>
    <sheetView showGridLines="0" tabSelected="1" view="pageBreakPreview" zoomScale="60" zoomScaleNormal="100" workbookViewId="0">
      <pane xSplit="3" ySplit="10" topLeftCell="M11" activePane="bottomRight" state="frozen"/>
      <selection activeCell="V30" sqref="V30"/>
      <selection pane="topRight" activeCell="V30" sqref="V30"/>
      <selection pane="bottomLeft" activeCell="V30" sqref="V30"/>
      <selection pane="bottomRight" activeCell="V30" sqref="V30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2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.88671875" style="1" bestFit="1" customWidth="1"/>
    <col min="11" max="11" width="7.6640625" style="1" bestFit="1" customWidth="1"/>
    <col min="12" max="13" width="12" style="1" bestFit="1" customWidth="1"/>
    <col min="14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3.88671875" style="1" customWidth="1"/>
    <col min="22" max="22" width="13.66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55" t="s">
        <v>73</v>
      </c>
      <c r="U4" s="45" t="str">
        <f>F4</f>
        <v>ASPE</v>
      </c>
    </row>
    <row r="5" spans="1:25" ht="15.6" x14ac:dyDescent="0.3">
      <c r="E5" s="55" t="s">
        <v>74</v>
      </c>
      <c r="F5" s="45">
        <v>2022</v>
      </c>
      <c r="T5" s="55" t="s">
        <v>74</v>
      </c>
      <c r="U5" s="45">
        <f>F5</f>
        <v>2022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54"/>
      <c r="B12" s="54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56"/>
      <c r="P12" s="56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54"/>
      <c r="B13" s="54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56"/>
      <c r="P13" s="56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5">
      <c r="A14" s="54"/>
      <c r="B14" s="54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56"/>
      <c r="P14" s="56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5">
      <c r="A15" s="54"/>
      <c r="B15" s="54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56"/>
      <c r="P15" s="56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5">
      <c r="A17" s="54"/>
      <c r="B17" s="54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56"/>
      <c r="P17" s="56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5">
      <c r="A18" s="54"/>
      <c r="B18" s="54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56"/>
      <c r="P18" s="56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5">
      <c r="A19" s="54"/>
      <c r="B19" s="54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56"/>
      <c r="P19" s="56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5">
      <c r="A20" s="54"/>
      <c r="B20" s="54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56"/>
      <c r="P20" s="56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5">
      <c r="A21" s="54">
        <v>47</v>
      </c>
      <c r="B21" s="54">
        <v>1715</v>
      </c>
      <c r="C21" s="14" t="s">
        <v>14</v>
      </c>
      <c r="D21" s="15">
        <v>0</v>
      </c>
      <c r="E21" s="15">
        <f>'[9]1.FA and Depr Cont 2022 RCL'!E16</f>
        <v>65580962.686429963</v>
      </c>
      <c r="F21" s="15">
        <v>0</v>
      </c>
      <c r="G21" s="16">
        <f t="shared" si="4"/>
        <v>65580962.686429963</v>
      </c>
      <c r="H21" s="38">
        <f>'2022 Combined'!H21</f>
        <v>50</v>
      </c>
      <c r="I21" s="32"/>
      <c r="J21" s="30">
        <f t="shared" si="5"/>
        <v>365328.96110211074</v>
      </c>
      <c r="K21" s="32"/>
      <c r="L21" s="16">
        <f t="shared" si="6"/>
        <v>365328.96110211074</v>
      </c>
      <c r="M21" s="18">
        <f t="shared" si="7"/>
        <v>65215633.725327849</v>
      </c>
      <c r="O21" s="56">
        <v>47</v>
      </c>
      <c r="P21" s="56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v>65580962.686429963</v>
      </c>
      <c r="V21" s="18">
        <v>18266448.055105537</v>
      </c>
      <c r="W21" s="39">
        <f t="shared" si="11"/>
        <v>50</v>
      </c>
      <c r="X21" s="19">
        <f t="shared" si="12"/>
        <v>0.02</v>
      </c>
      <c r="Y21" s="18">
        <f>IF(H21=0,0,V21*X21)</f>
        <v>365328.96110211074</v>
      </c>
    </row>
    <row r="22" spans="1:25" x14ac:dyDescent="0.25">
      <c r="A22" s="54">
        <v>47</v>
      </c>
      <c r="B22" s="54" t="s">
        <v>10</v>
      </c>
      <c r="C22" s="14" t="s">
        <v>21</v>
      </c>
      <c r="D22" s="15">
        <v>0</v>
      </c>
      <c r="E22" s="15">
        <f>'[9]1.FA and Depr Cont 2022 RCL'!E17</f>
        <v>6655376.7286132816</v>
      </c>
      <c r="F22" s="15">
        <v>0</v>
      </c>
      <c r="G22" s="16">
        <f t="shared" si="4"/>
        <v>6655376.7286132816</v>
      </c>
      <c r="H22" s="38">
        <f>'2022 Combined'!H22</f>
        <v>40</v>
      </c>
      <c r="I22" s="32"/>
      <c r="J22" s="30">
        <f t="shared" si="5"/>
        <v>49028.852960944416</v>
      </c>
      <c r="K22" s="32"/>
      <c r="L22" s="16">
        <f t="shared" si="6"/>
        <v>49028.852960944416</v>
      </c>
      <c r="M22" s="18">
        <f t="shared" si="7"/>
        <v>6606347.8756523374</v>
      </c>
      <c r="O22" s="56">
        <v>47</v>
      </c>
      <c r="P22" s="56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v>6655376.7286132816</v>
      </c>
      <c r="V22" s="18">
        <v>1961154.1184377766</v>
      </c>
      <c r="W22" s="39">
        <f t="shared" si="11"/>
        <v>40</v>
      </c>
      <c r="X22" s="19">
        <f t="shared" si="12"/>
        <v>2.5000000000000001E-2</v>
      </c>
      <c r="Y22" s="18">
        <f t="shared" si="13"/>
        <v>49028.852960944416</v>
      </c>
    </row>
    <row r="23" spans="1:25" x14ac:dyDescent="0.25">
      <c r="A23" s="54">
        <v>47</v>
      </c>
      <c r="B23" s="54" t="s">
        <v>11</v>
      </c>
      <c r="C23" s="14" t="s">
        <v>22</v>
      </c>
      <c r="D23" s="15">
        <v>0</v>
      </c>
      <c r="E23" s="15">
        <f>'[9]1.FA and Depr Cont 2022 RCL'!E18</f>
        <v>2884421.8895869427</v>
      </c>
      <c r="F23" s="15">
        <v>0</v>
      </c>
      <c r="G23" s="16">
        <f t="shared" si="4"/>
        <v>2884421.8895869427</v>
      </c>
      <c r="H23" s="38">
        <f>'2022 Combined'!H23</f>
        <v>20</v>
      </c>
      <c r="I23" s="32"/>
      <c r="J23" s="30">
        <f t="shared" si="5"/>
        <v>39863.875182697055</v>
      </c>
      <c r="K23" s="32"/>
      <c r="L23" s="16">
        <f t="shared" si="6"/>
        <v>39863.875182697055</v>
      </c>
      <c r="M23" s="18">
        <f>G23-L23</f>
        <v>2844558.0144042457</v>
      </c>
      <c r="O23" s="56">
        <v>47</v>
      </c>
      <c r="P23" s="56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v>2884421.8895869427</v>
      </c>
      <c r="V23" s="18">
        <v>797277.50365394109</v>
      </c>
      <c r="W23" s="39">
        <f t="shared" si="11"/>
        <v>20</v>
      </c>
      <c r="X23" s="19">
        <f t="shared" si="12"/>
        <v>0.05</v>
      </c>
      <c r="Y23" s="18">
        <f t="shared" si="13"/>
        <v>39863.875182697055</v>
      </c>
    </row>
    <row r="24" spans="1:25" x14ac:dyDescent="0.25">
      <c r="A24" s="54">
        <v>47</v>
      </c>
      <c r="B24" s="54">
        <v>1720</v>
      </c>
      <c r="C24" s="14" t="s">
        <v>16</v>
      </c>
      <c r="D24" s="15">
        <v>0</v>
      </c>
      <c r="E24" s="15">
        <f>'[9]1.FA and Depr Cont 2022 RCL'!E19</f>
        <v>145009153.61523363</v>
      </c>
      <c r="F24" s="15">
        <v>0</v>
      </c>
      <c r="G24" s="16">
        <f t="shared" si="4"/>
        <v>145009153.61523363</v>
      </c>
      <c r="H24" s="38">
        <f>'2022 Combined'!H24</f>
        <v>60</v>
      </c>
      <c r="I24" s="32"/>
      <c r="J24" s="30">
        <f t="shared" si="5"/>
        <v>687977.1134755899</v>
      </c>
      <c r="K24" s="32"/>
      <c r="L24" s="16">
        <f t="shared" si="6"/>
        <v>687977.1134755899</v>
      </c>
      <c r="M24" s="18">
        <f t="shared" ref="M24:M45" si="14">G24-L24</f>
        <v>144321176.50175804</v>
      </c>
      <c r="O24" s="56">
        <v>47</v>
      </c>
      <c r="P24" s="56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v>145009153.61523363</v>
      </c>
      <c r="V24" s="18">
        <v>41278626.808535397</v>
      </c>
      <c r="W24" s="39">
        <f t="shared" si="11"/>
        <v>60</v>
      </c>
      <c r="X24" s="19">
        <f t="shared" si="12"/>
        <v>1.6666666666666666E-2</v>
      </c>
      <c r="Y24" s="18">
        <f t="shared" si="13"/>
        <v>687977.1134755899</v>
      </c>
    </row>
    <row r="25" spans="1:25" x14ac:dyDescent="0.25">
      <c r="A25" s="54">
        <v>47</v>
      </c>
      <c r="B25" s="54">
        <v>1725</v>
      </c>
      <c r="C25" s="14" t="s">
        <v>17</v>
      </c>
      <c r="D25" s="15">
        <v>0</v>
      </c>
      <c r="E25" s="15">
        <f>'[9]1.FA and Depr Cont 2022 RCL'!E20</f>
        <v>1727764.7165580746</v>
      </c>
      <c r="F25" s="15">
        <v>0</v>
      </c>
      <c r="G25" s="16">
        <f t="shared" si="4"/>
        <v>1727764.7165580746</v>
      </c>
      <c r="H25" s="38">
        <f>'2022 Combined'!H25</f>
        <v>45</v>
      </c>
      <c r="I25" s="32"/>
      <c r="J25" s="30">
        <f t="shared" si="5"/>
        <v>9598.692869767081</v>
      </c>
      <c r="K25" s="32"/>
      <c r="L25" s="16">
        <f t="shared" si="6"/>
        <v>9598.692869767081</v>
      </c>
      <c r="M25" s="18">
        <f t="shared" si="14"/>
        <v>1718166.0236883075</v>
      </c>
      <c r="O25" s="56">
        <v>47</v>
      </c>
      <c r="P25" s="56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v>1727764.7165580746</v>
      </c>
      <c r="V25" s="18">
        <v>431941.17913951864</v>
      </c>
      <c r="W25" s="39">
        <f t="shared" si="11"/>
        <v>45</v>
      </c>
      <c r="X25" s="19">
        <f t="shared" si="12"/>
        <v>2.2222222222222223E-2</v>
      </c>
      <c r="Y25" s="18">
        <f t="shared" si="13"/>
        <v>9598.692869767081</v>
      </c>
    </row>
    <row r="26" spans="1:25" x14ac:dyDescent="0.25">
      <c r="A26" s="54">
        <v>47</v>
      </c>
      <c r="B26" s="54">
        <v>1730</v>
      </c>
      <c r="C26" s="14" t="s">
        <v>18</v>
      </c>
      <c r="D26" s="15">
        <v>0</v>
      </c>
      <c r="E26" s="15">
        <f>'[9]1.FA and Depr Cont 2022 RCL'!E21</f>
        <v>168192805.57201177</v>
      </c>
      <c r="F26" s="15">
        <v>0</v>
      </c>
      <c r="G26" s="16">
        <f t="shared" si="4"/>
        <v>168192805.57201177</v>
      </c>
      <c r="H26" s="38">
        <f>'2022 Combined'!H26</f>
        <v>45</v>
      </c>
      <c r="I26" s="32"/>
      <c r="J26" s="30">
        <f t="shared" si="5"/>
        <v>1071424.288825619</v>
      </c>
      <c r="K26" s="32"/>
      <c r="L26" s="16">
        <f t="shared" si="6"/>
        <v>1071424.288825619</v>
      </c>
      <c r="M26" s="18">
        <f t="shared" si="14"/>
        <v>167121381.28318614</v>
      </c>
      <c r="O26" s="56">
        <v>47</v>
      </c>
      <c r="P26" s="56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v>168192805.57201177</v>
      </c>
      <c r="V26" s="18">
        <v>48214092.997152857</v>
      </c>
      <c r="W26" s="39">
        <f t="shared" si="11"/>
        <v>45</v>
      </c>
      <c r="X26" s="19">
        <f t="shared" si="12"/>
        <v>2.2222222222222223E-2</v>
      </c>
      <c r="Y26" s="18">
        <f t="shared" si="13"/>
        <v>1071424.288825619</v>
      </c>
    </row>
    <row r="27" spans="1:25" x14ac:dyDescent="0.25">
      <c r="A27" s="54"/>
      <c r="B27" s="54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56"/>
      <c r="P27" s="56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5">
      <c r="A28" s="54"/>
      <c r="B28" s="54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56"/>
      <c r="P28" s="56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5">
      <c r="A29" s="54"/>
      <c r="B29" s="54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56"/>
      <c r="P29" s="56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54"/>
      <c r="B31" s="54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56"/>
      <c r="P31" s="56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5" hidden="1" x14ac:dyDescent="0.25">
      <c r="A32" s="54">
        <v>10.1</v>
      </c>
      <c r="B32" s="54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56">
        <v>10.1</v>
      </c>
      <c r="P32" s="56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5">
      <c r="A33" s="54">
        <v>8</v>
      </c>
      <c r="B33" s="54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56">
        <v>8</v>
      </c>
      <c r="P33" s="56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5">
      <c r="A34" s="54"/>
      <c r="B34" s="54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56"/>
      <c r="P34" s="56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5">
      <c r="A35" s="54">
        <v>10.1</v>
      </c>
      <c r="B35" s="54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56">
        <v>10.1</v>
      </c>
      <c r="P35" s="56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5">
      <c r="A36" s="54"/>
      <c r="B36" s="54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56"/>
      <c r="P36" s="56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5">
      <c r="A37" s="54"/>
      <c r="B37" s="54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56"/>
      <c r="P37" s="56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5">
      <c r="A38" s="54"/>
      <c r="B38" s="54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56"/>
      <c r="P38" s="56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5">
      <c r="A39" s="54"/>
      <c r="B39" s="54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56"/>
      <c r="P39" s="56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5">
      <c r="A40" s="54"/>
      <c r="B40" s="54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56"/>
      <c r="P40" s="56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5">
      <c r="A41" s="54"/>
      <c r="B41" s="54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56"/>
      <c r="P41" s="56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5">
      <c r="A42" s="54"/>
      <c r="B42" s="54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56"/>
      <c r="P42" s="56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5">
      <c r="A43" s="54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56"/>
      <c r="P43" s="46">
        <v>1995</v>
      </c>
      <c r="Q43" s="40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7"/>
      <c r="P44" s="48">
        <v>2440</v>
      </c>
      <c r="Q44" s="41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5">
      <c r="A45" s="54"/>
      <c r="B45" s="54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56"/>
      <c r="P45" s="56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0</v>
      </c>
      <c r="E46" s="22">
        <f>SUM(E12:E15,E17:E29,E31:E45)</f>
        <v>390050485.20843363</v>
      </c>
      <c r="F46" s="22">
        <f>SUM(F12:F15,F17:F29,F31:F45)</f>
        <v>0</v>
      </c>
      <c r="G46" s="22">
        <f>SUM(G12:G15,G17:G29,G31:G45)</f>
        <v>390050485.20843363</v>
      </c>
      <c r="H46" s="33"/>
      <c r="I46" s="22">
        <f>SUM(I12:I15,I17:I29,I31:I45)</f>
        <v>0</v>
      </c>
      <c r="J46" s="22">
        <f>SUM(J12:J15,J17:J29,J31:J45)</f>
        <v>2223221.7844167282</v>
      </c>
      <c r="K46" s="22">
        <f>SUM(K12:K15,K17:K29,K31:K45)</f>
        <v>0</v>
      </c>
      <c r="L46" s="22">
        <f>SUM(L12:L15,L17:L29,L31:L45)</f>
        <v>2223221.7844167282</v>
      </c>
      <c r="M46" s="22">
        <f>SUM(M12:M15,M17:M29,M31:M45)</f>
        <v>387827263.42401695</v>
      </c>
      <c r="N46" s="23"/>
      <c r="O46" s="49"/>
      <c r="P46" s="49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390050485.20843363</v>
      </c>
      <c r="V46" s="22">
        <f>SUM(V12:V15,V17:V29,V31:V45)</f>
        <v>110949540.66202503</v>
      </c>
      <c r="W46" s="24"/>
      <c r="X46" s="24"/>
      <c r="Y46" s="22">
        <f>SUM(Y12:Y15,Y17:Y29,Y31:Y44)</f>
        <v>2223221.7844167282</v>
      </c>
    </row>
    <row r="47" spans="1:25" x14ac:dyDescent="0.25">
      <c r="A47" s="54"/>
      <c r="B47" s="49">
        <v>2055</v>
      </c>
      <c r="C47" s="20" t="s">
        <v>59</v>
      </c>
      <c r="D47" s="15"/>
      <c r="E47" s="15"/>
      <c r="F47" s="15"/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54"/>
      <c r="B48" s="49"/>
      <c r="C48" s="20" t="s">
        <v>60</v>
      </c>
      <c r="D48" s="15"/>
      <c r="E48" s="15"/>
      <c r="F48" s="15"/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54"/>
      <c r="B49" s="54"/>
      <c r="C49" s="20" t="s">
        <v>61</v>
      </c>
      <c r="D49" s="16">
        <f>SUM(D46:D48)</f>
        <v>0</v>
      </c>
      <c r="E49" s="16">
        <f>SUM(E46:E48)</f>
        <v>390050485.20843363</v>
      </c>
      <c r="F49" s="16">
        <f>SUM(F46:F48)</f>
        <v>0</v>
      </c>
      <c r="G49" s="16">
        <f>SUM(G46:G48)</f>
        <v>390050485.20843363</v>
      </c>
      <c r="H49" s="33"/>
      <c r="I49" s="16">
        <f>SUM(I46:I48)</f>
        <v>0</v>
      </c>
      <c r="J49" s="16">
        <f>SUM(J46:J48)</f>
        <v>2223221.7844167282</v>
      </c>
      <c r="K49" s="16">
        <f>SUM(K46:K48)</f>
        <v>0</v>
      </c>
      <c r="L49" s="16">
        <f>SUM(L46:L48)</f>
        <v>2223221.7844167282</v>
      </c>
      <c r="M49" s="16">
        <f>SUM(M46:M48)</f>
        <v>387827263.42401695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54"/>
      <c r="B50" s="54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54"/>
      <c r="B51" s="54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2223221.7844167282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2223221.7844167282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44"/>
      <c r="I62" s="43"/>
      <c r="J62" s="43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scale="71" orientation="landscape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D62E-D18D-4E1A-89EB-EEA39DF4F806}">
  <dimension ref="A2:Y62"/>
  <sheetViews>
    <sheetView showGridLines="0" tabSelected="1" view="pageBreakPreview" zoomScale="60" zoomScaleNormal="100" workbookViewId="0">
      <pane xSplit="3" ySplit="10" topLeftCell="J29" activePane="bottomRight" state="frozen"/>
      <selection activeCell="V30" sqref="V30"/>
      <selection pane="topRight" activeCell="V30" sqref="V30"/>
      <selection pane="bottomLeft" activeCell="V30" sqref="V30"/>
      <selection pane="bottomRight" activeCell="V30" sqref="V30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customWidth="1"/>
    <col min="5" max="5" width="12.5546875" style="1" bestFit="1" customWidth="1"/>
    <col min="6" max="6" width="11.44140625" style="1" bestFit="1" customWidth="1"/>
    <col min="7" max="7" width="12.88671875" style="1" customWidth="1"/>
    <col min="8" max="8" width="5.5546875" style="2" customWidth="1"/>
    <col min="9" max="9" width="12.88671875" style="1" customWidth="1"/>
    <col min="10" max="10" width="9.88671875" style="1" bestFit="1" customWidth="1"/>
    <col min="11" max="11" width="7.6640625" style="1" customWidth="1"/>
    <col min="12" max="12" width="12" style="1" customWidth="1"/>
    <col min="13" max="13" width="12" style="1" bestFit="1" customWidth="1"/>
    <col min="14" max="14" width="3.21875" style="1" customWidth="1"/>
    <col min="15" max="15" width="5.88671875" style="1" customWidth="1"/>
    <col min="16" max="16" width="5.44140625" style="1" bestFit="1" customWidth="1"/>
    <col min="17" max="17" width="37.5546875" style="1" bestFit="1" customWidth="1"/>
    <col min="18" max="18" width="11.21875" style="1" bestFit="1" customWidth="1"/>
    <col min="19" max="19" width="9.5546875" style="1" bestFit="1" customWidth="1"/>
    <col min="20" max="20" width="10" style="1" bestFit="1" customWidth="1"/>
    <col min="21" max="21" width="12" style="1" bestFit="1" customWidth="1"/>
    <col min="22" max="22" width="11.6640625" style="1" customWidth="1"/>
    <col min="23" max="23" width="5.6640625" style="1" customWidth="1"/>
    <col min="24" max="24" width="10" style="1" bestFit="1" customWidth="1"/>
    <col min="25" max="25" width="12.44140625" style="1" customWidth="1"/>
    <col min="26" max="16384" width="9.109375" style="1"/>
  </cols>
  <sheetData>
    <row r="2" spans="1:25" ht="21" x14ac:dyDescent="0.4">
      <c r="A2" s="106" t="s">
        <v>84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88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S4" s="61" t="s">
        <v>73</v>
      </c>
      <c r="T4" s="45" t="str">
        <f>F4</f>
        <v>ASPE</v>
      </c>
    </row>
    <row r="5" spans="1:25" ht="15.6" x14ac:dyDescent="0.3">
      <c r="E5" s="61" t="s">
        <v>74</v>
      </c>
      <c r="F5" s="45">
        <v>2023</v>
      </c>
      <c r="S5" s="61" t="s">
        <v>74</v>
      </c>
      <c r="T5" s="45">
        <f>F5</f>
        <v>2023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4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17" t="s">
        <v>90</v>
      </c>
      <c r="W11" s="59" t="s">
        <v>55</v>
      </c>
      <c r="X11" s="59" t="s">
        <v>56</v>
      </c>
      <c r="Y11" s="59" t="s">
        <v>86</v>
      </c>
    </row>
    <row r="12" spans="1:25" x14ac:dyDescent="0.25">
      <c r="A12" s="63"/>
      <c r="B12" s="63">
        <v>1606</v>
      </c>
      <c r="C12" s="14" t="s">
        <v>23</v>
      </c>
      <c r="D12" s="15">
        <f>+'2022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5">
      <c r="A13" s="63"/>
      <c r="B13" s="63">
        <v>1610</v>
      </c>
      <c r="C13" s="14" t="s">
        <v>9</v>
      </c>
      <c r="D13" s="15">
        <f>+'2022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5">
      <c r="A14" s="63"/>
      <c r="B14" s="63">
        <v>1611</v>
      </c>
      <c r="C14" s="14" t="s">
        <v>24</v>
      </c>
      <c r="D14" s="15">
        <f>+'2022 Combined'!G14</f>
        <v>0</v>
      </c>
      <c r="E14" s="15">
        <v>500000</v>
      </c>
      <c r="F14" s="15">
        <v>0</v>
      </c>
      <c r="G14" s="16">
        <f>SUM(D14:F14)</f>
        <v>500000</v>
      </c>
      <c r="H14" s="15">
        <v>5</v>
      </c>
      <c r="I14" s="15">
        <f>+'2022 Combined'!L14</f>
        <v>0</v>
      </c>
      <c r="J14" s="30">
        <f t="shared" si="2"/>
        <v>91666.666666666672</v>
      </c>
      <c r="K14" s="15"/>
      <c r="L14" s="16">
        <f>SUM(I14:K14)</f>
        <v>91666.666666666672</v>
      </c>
      <c r="M14" s="18">
        <f t="shared" si="0"/>
        <v>408333.33333333331</v>
      </c>
      <c r="O14" s="63"/>
      <c r="P14" s="63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500000</v>
      </c>
      <c r="V14" s="18">
        <v>458333.33333333331</v>
      </c>
      <c r="W14" s="39">
        <f t="shared" si="7"/>
        <v>5</v>
      </c>
      <c r="X14" s="19">
        <f t="shared" si="8"/>
        <v>0.2</v>
      </c>
      <c r="Y14" s="18">
        <f t="shared" si="1"/>
        <v>91666.666666666672</v>
      </c>
    </row>
    <row r="15" spans="1:25" x14ac:dyDescent="0.25">
      <c r="A15" s="63"/>
      <c r="B15" s="63">
        <v>1612</v>
      </c>
      <c r="C15" s="14" t="s">
        <v>28</v>
      </c>
      <c r="D15" s="15">
        <f>+'2022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78</v>
      </c>
      <c r="W16" s="59" t="s">
        <v>55</v>
      </c>
      <c r="X16" s="59" t="s">
        <v>56</v>
      </c>
      <c r="Y16" s="59" t="s">
        <v>83</v>
      </c>
    </row>
    <row r="17" spans="1:25" x14ac:dyDescent="0.25">
      <c r="A17" s="63"/>
      <c r="B17" s="63">
        <v>1705</v>
      </c>
      <c r="C17" s="14" t="s">
        <v>29</v>
      </c>
      <c r="D17" s="15">
        <f>+'2022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63"/>
      <c r="P17" s="63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'2023 LTPL'!V17+'2023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'2023 LTPL'!Y17+'2023 RCL'!Y17</f>
        <v>0</v>
      </c>
    </row>
    <row r="18" spans="1:25" x14ac:dyDescent="0.25">
      <c r="A18" s="63"/>
      <c r="B18" s="63">
        <v>1706</v>
      </c>
      <c r="C18" s="14" t="s">
        <v>25</v>
      </c>
      <c r="D18" s="15">
        <f>+'2022 Combined'!G18</f>
        <v>0</v>
      </c>
      <c r="E18" s="15">
        <v>0</v>
      </c>
      <c r="F18" s="15">
        <v>0</v>
      </c>
      <c r="G18" s="16">
        <f t="shared" si="9"/>
        <v>0</v>
      </c>
      <c r="H18" s="15">
        <v>0</v>
      </c>
      <c r="I18" s="15">
        <f>+'2022 Combined'!L18</f>
        <v>0</v>
      </c>
      <c r="J18" s="30">
        <f t="shared" si="10"/>
        <v>0</v>
      </c>
      <c r="K18" s="15"/>
      <c r="L18" s="16">
        <f t="shared" si="11"/>
        <v>0</v>
      </c>
      <c r="M18" s="18">
        <f t="shared" si="12"/>
        <v>0</v>
      </c>
      <c r="O18" s="63"/>
      <c r="P18" s="63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'2023 LTPL'!V18+'2023 RCL'!V18</f>
        <v>0</v>
      </c>
      <c r="W18" s="39">
        <f t="shared" si="13"/>
        <v>0</v>
      </c>
      <c r="X18" s="19" t="str">
        <f t="shared" si="14"/>
        <v>-</v>
      </c>
      <c r="Y18" s="18">
        <f>'2023 LTPL'!Y18+'2023 RCL'!Y18</f>
        <v>0</v>
      </c>
    </row>
    <row r="19" spans="1:25" x14ac:dyDescent="0.25">
      <c r="A19" s="63"/>
      <c r="B19" s="63">
        <v>1708</v>
      </c>
      <c r="C19" s="14" t="s">
        <v>31</v>
      </c>
      <c r="D19" s="15">
        <f>+'2022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+'2022 Combined'!L19</f>
        <v>0</v>
      </c>
      <c r="J19" s="30">
        <f t="shared" si="10"/>
        <v>0</v>
      </c>
      <c r="K19" s="15"/>
      <c r="L19" s="16">
        <f t="shared" si="11"/>
        <v>0</v>
      </c>
      <c r="M19" s="18">
        <f t="shared" si="12"/>
        <v>0</v>
      </c>
      <c r="O19" s="63"/>
      <c r="P19" s="63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'2023 LTPL'!V19+'2023 RCL'!V19</f>
        <v>0</v>
      </c>
      <c r="W19" s="39">
        <f t="shared" si="13"/>
        <v>0</v>
      </c>
      <c r="X19" s="19" t="str">
        <f t="shared" si="14"/>
        <v>-</v>
      </c>
      <c r="Y19" s="18">
        <f>'2023 LTPL'!Y19+'2023 RCL'!Y19</f>
        <v>0</v>
      </c>
    </row>
    <row r="20" spans="1:25" x14ac:dyDescent="0.25">
      <c r="A20" s="63"/>
      <c r="B20" s="63">
        <v>1710</v>
      </c>
      <c r="C20" s="14" t="s">
        <v>26</v>
      </c>
      <c r="D20" s="15">
        <f>+'2022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+'2022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63"/>
      <c r="P20" s="63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'2023 LTPL'!V20+'2023 RCL'!V20</f>
        <v>0</v>
      </c>
      <c r="W20" s="39">
        <f t="shared" si="13"/>
        <v>0</v>
      </c>
      <c r="X20" s="19" t="str">
        <f t="shared" si="14"/>
        <v>-</v>
      </c>
      <c r="Y20" s="18">
        <f>'2023 LTPL'!Y20+'2023 RCL'!Y20</f>
        <v>0</v>
      </c>
    </row>
    <row r="21" spans="1:25" x14ac:dyDescent="0.25">
      <c r="A21" s="63">
        <v>47</v>
      </c>
      <c r="B21" s="63">
        <v>1715</v>
      </c>
      <c r="C21" s="14" t="s">
        <v>14</v>
      </c>
      <c r="D21" s="15">
        <f>+'2022 Combined'!G21</f>
        <v>101276826.18061171</v>
      </c>
      <c r="E21" s="15">
        <f>'[9]1.FA and Depr Cont 2023 Inp'!E16</f>
        <v>95834414.228489429</v>
      </c>
      <c r="F21" s="15">
        <v>0</v>
      </c>
      <c r="G21" s="16">
        <f t="shared" si="9"/>
        <v>197111240.40910113</v>
      </c>
      <c r="H21" s="15">
        <v>50</v>
      </c>
      <c r="I21" s="15">
        <f>+'2022 Combined'!L21</f>
        <v>603301.38439665572</v>
      </c>
      <c r="J21" s="30">
        <f t="shared" si="10"/>
        <v>2890850.9078949071</v>
      </c>
      <c r="K21" s="15"/>
      <c r="L21" s="16">
        <f t="shared" si="11"/>
        <v>3494152.292291563</v>
      </c>
      <c r="M21" s="18">
        <f t="shared" si="12"/>
        <v>193617088.11680958</v>
      </c>
      <c r="O21" s="63">
        <v>47</v>
      </c>
      <c r="P21" s="63">
        <v>1715</v>
      </c>
      <c r="Q21" s="14" t="s">
        <v>14</v>
      </c>
      <c r="R21" s="18">
        <f t="shared" si="3"/>
        <v>101276826.18061171</v>
      </c>
      <c r="S21" s="32">
        <v>0</v>
      </c>
      <c r="T21" s="18">
        <f t="shared" si="4"/>
        <v>101276826.18061171</v>
      </c>
      <c r="U21" s="18">
        <f t="shared" si="5"/>
        <v>95834414.228489429</v>
      </c>
      <c r="V21" s="18">
        <f>'2023 LTPL'!V21+'2023 RCL'!V21</f>
        <v>144542545.39474535</v>
      </c>
      <c r="W21" s="39">
        <f t="shared" si="13"/>
        <v>50</v>
      </c>
      <c r="X21" s="19">
        <f t="shared" si="14"/>
        <v>0.02</v>
      </c>
      <c r="Y21" s="18">
        <f>'2023 LTPL'!Y21+'2023 RCL'!Y21</f>
        <v>2890850.9078949071</v>
      </c>
    </row>
    <row r="22" spans="1:25" x14ac:dyDescent="0.25">
      <c r="A22" s="63">
        <v>47</v>
      </c>
      <c r="B22" s="63" t="s">
        <v>10</v>
      </c>
      <c r="C22" s="14" t="s">
        <v>21</v>
      </c>
      <c r="D22" s="15">
        <f>+'2022 Combined'!G22</f>
        <v>12896851.015789259</v>
      </c>
      <c r="E22" s="15">
        <f>'[9]1.FA and Depr Cont 2023 Inp'!E17</f>
        <v>7304106.5933803394</v>
      </c>
      <c r="F22" s="15">
        <v>0</v>
      </c>
      <c r="G22" s="16">
        <f t="shared" si="9"/>
        <v>20200957.609169599</v>
      </c>
      <c r="H22" s="15">
        <v>40</v>
      </c>
      <c r="I22" s="15">
        <f>+'2022 Combined'!L22</f>
        <v>101041.13868741092</v>
      </c>
      <c r="J22" s="30">
        <f t="shared" si="10"/>
        <v>406499.16623811109</v>
      </c>
      <c r="K22" s="15"/>
      <c r="L22" s="16">
        <f t="shared" si="11"/>
        <v>507540.30492552201</v>
      </c>
      <c r="M22" s="18">
        <f t="shared" si="12"/>
        <v>19693417.304244075</v>
      </c>
      <c r="O22" s="63">
        <v>47</v>
      </c>
      <c r="P22" s="63" t="s">
        <v>10</v>
      </c>
      <c r="Q22" s="14" t="s">
        <v>21</v>
      </c>
      <c r="R22" s="18">
        <f t="shared" si="3"/>
        <v>12896851.015789259</v>
      </c>
      <c r="S22" s="32">
        <v>0</v>
      </c>
      <c r="T22" s="18">
        <f t="shared" si="4"/>
        <v>12896851.015789259</v>
      </c>
      <c r="U22" s="18">
        <f t="shared" si="5"/>
        <v>7304106.5933803394</v>
      </c>
      <c r="V22" s="18">
        <f>'2023 LTPL'!V22+'2023 RCL'!V22</f>
        <v>16259966.649524443</v>
      </c>
      <c r="W22" s="39">
        <f t="shared" si="13"/>
        <v>40</v>
      </c>
      <c r="X22" s="19">
        <f t="shared" si="14"/>
        <v>2.5000000000000001E-2</v>
      </c>
      <c r="Y22" s="18">
        <f>'2023 LTPL'!Y22+'2023 RCL'!Y22</f>
        <v>406499.16623811109</v>
      </c>
    </row>
    <row r="23" spans="1:25" x14ac:dyDescent="0.25">
      <c r="A23" s="63">
        <v>47</v>
      </c>
      <c r="B23" s="63" t="s">
        <v>11</v>
      </c>
      <c r="C23" s="14" t="s">
        <v>22</v>
      </c>
      <c r="D23" s="15">
        <f>+'2022 Combined'!G23</f>
        <v>4377046.317299962</v>
      </c>
      <c r="E23" s="15">
        <f>'[9]1.FA and Depr Cont 2023 Inp'!E18</f>
        <v>3891991.4258219386</v>
      </c>
      <c r="F23" s="15">
        <v>0</v>
      </c>
      <c r="G23" s="16">
        <f t="shared" si="9"/>
        <v>8269037.7431219006</v>
      </c>
      <c r="H23" s="15">
        <v>20</v>
      </c>
      <c r="I23" s="15">
        <f>+'2022 Combined'!L23</f>
        <v>64740.948977914042</v>
      </c>
      <c r="J23" s="30">
        <f t="shared" si="10"/>
        <v>306297.63336403586</v>
      </c>
      <c r="K23" s="15"/>
      <c r="L23" s="16">
        <f t="shared" si="11"/>
        <v>371038.58234194992</v>
      </c>
      <c r="M23" s="18">
        <f>G23-L23</f>
        <v>7897999.1607799511</v>
      </c>
      <c r="O23" s="63">
        <v>47</v>
      </c>
      <c r="P23" s="63" t="s">
        <v>11</v>
      </c>
      <c r="Q23" s="14" t="s">
        <v>22</v>
      </c>
      <c r="R23" s="18">
        <f t="shared" si="3"/>
        <v>4377046.317299962</v>
      </c>
      <c r="S23" s="32">
        <v>0</v>
      </c>
      <c r="T23" s="18">
        <f t="shared" si="4"/>
        <v>4377046.317299962</v>
      </c>
      <c r="U23" s="18">
        <f t="shared" si="5"/>
        <v>3891991.4258219386</v>
      </c>
      <c r="V23" s="18">
        <f>'2023 LTPL'!V23+'2023 RCL'!V23</f>
        <v>6125952.6672807168</v>
      </c>
      <c r="W23" s="39">
        <f t="shared" si="13"/>
        <v>20</v>
      </c>
      <c r="X23" s="19">
        <f t="shared" si="14"/>
        <v>0.05</v>
      </c>
      <c r="Y23" s="18">
        <f>'2023 LTPL'!Y23+'2023 RCL'!Y23</f>
        <v>306297.63336403586</v>
      </c>
    </row>
    <row r="24" spans="1:25" x14ac:dyDescent="0.25">
      <c r="A24" s="63">
        <v>47</v>
      </c>
      <c r="B24" s="63">
        <v>1720</v>
      </c>
      <c r="C24" s="14" t="s">
        <v>16</v>
      </c>
      <c r="D24" s="15">
        <f>+'2022 Combined'!G24</f>
        <v>258077754.1667209</v>
      </c>
      <c r="E24" s="15">
        <f>'[9]1.FA and Depr Cont 2023 Inp'!E19</f>
        <v>96402214.367140636</v>
      </c>
      <c r="F24" s="15">
        <v>0</v>
      </c>
      <c r="G24" s="16">
        <f t="shared" si="9"/>
        <v>354479968.53386152</v>
      </c>
      <c r="H24" s="15">
        <v>60</v>
      </c>
      <c r="I24" s="15">
        <f>+'2022 Combined'!L24</f>
        <v>1316136.005428297</v>
      </c>
      <c r="J24" s="30">
        <f t="shared" si="10"/>
        <v>5031809.2938047787</v>
      </c>
      <c r="K24" s="15"/>
      <c r="L24" s="16">
        <f t="shared" si="11"/>
        <v>6347945.2992330752</v>
      </c>
      <c r="M24" s="18">
        <f t="shared" ref="M24:M45" si="15">G24-L24</f>
        <v>348132023.23462844</v>
      </c>
      <c r="O24" s="63">
        <v>47</v>
      </c>
      <c r="P24" s="63">
        <v>1720</v>
      </c>
      <c r="Q24" s="14" t="s">
        <v>16</v>
      </c>
      <c r="R24" s="18">
        <f t="shared" si="3"/>
        <v>258077754.1667209</v>
      </c>
      <c r="S24" s="32">
        <v>0</v>
      </c>
      <c r="T24" s="18">
        <f t="shared" si="4"/>
        <v>258077754.1667209</v>
      </c>
      <c r="U24" s="18">
        <f t="shared" si="5"/>
        <v>96402214.367140636</v>
      </c>
      <c r="V24" s="18">
        <f>'2023 LTPL'!V24+'2023 RCL'!V24</f>
        <v>301908557.62828672</v>
      </c>
      <c r="W24" s="39">
        <f t="shared" si="13"/>
        <v>60</v>
      </c>
      <c r="X24" s="19">
        <f t="shared" si="14"/>
        <v>1.6666666666666666E-2</v>
      </c>
      <c r="Y24" s="18">
        <f>'2023 LTPL'!Y24+'2023 RCL'!Y24</f>
        <v>5031809.2938047787</v>
      </c>
    </row>
    <row r="25" spans="1:25" x14ac:dyDescent="0.25">
      <c r="A25" s="63">
        <v>47</v>
      </c>
      <c r="B25" s="63">
        <v>1725</v>
      </c>
      <c r="C25" s="14" t="s">
        <v>17</v>
      </c>
      <c r="D25" s="15">
        <f>+'2022 Combined'!G25</f>
        <v>1727764.7165580746</v>
      </c>
      <c r="E25" s="15">
        <f>'[9]1.FA and Depr Cont 2023 Inp'!E20</f>
        <v>31058121.471695062</v>
      </c>
      <c r="F25" s="15">
        <v>0</v>
      </c>
      <c r="G25" s="16">
        <f t="shared" si="9"/>
        <v>32785886.188253134</v>
      </c>
      <c r="H25" s="15">
        <v>45</v>
      </c>
      <c r="I25" s="15">
        <f>+'2022 Combined'!L25</f>
        <v>9598.692869767081</v>
      </c>
      <c r="J25" s="30">
        <f t="shared" si="10"/>
        <v>374299.52485081909</v>
      </c>
      <c r="K25" s="15"/>
      <c r="L25" s="16">
        <f t="shared" si="11"/>
        <v>383898.21772058617</v>
      </c>
      <c r="M25" s="18">
        <f t="shared" si="15"/>
        <v>32401987.970532548</v>
      </c>
      <c r="O25" s="63">
        <v>47</v>
      </c>
      <c r="P25" s="63">
        <v>1725</v>
      </c>
      <c r="Q25" s="14" t="s">
        <v>17</v>
      </c>
      <c r="R25" s="18">
        <f t="shared" si="3"/>
        <v>1727764.7165580746</v>
      </c>
      <c r="S25" s="32">
        <v>0</v>
      </c>
      <c r="T25" s="18">
        <f t="shared" si="4"/>
        <v>1727764.7165580746</v>
      </c>
      <c r="U25" s="18">
        <f t="shared" si="5"/>
        <v>31058121.471695062</v>
      </c>
      <c r="V25" s="18">
        <f>'2023 LTPL'!V25+'2023 RCL'!V25</f>
        <v>16843478.618286859</v>
      </c>
      <c r="W25" s="39">
        <f t="shared" si="13"/>
        <v>45</v>
      </c>
      <c r="X25" s="19">
        <f t="shared" si="14"/>
        <v>2.2222222222222223E-2</v>
      </c>
      <c r="Y25" s="18">
        <f>'2023 LTPL'!Y25+'2023 RCL'!Y25</f>
        <v>374299.52485081909</v>
      </c>
    </row>
    <row r="26" spans="1:25" x14ac:dyDescent="0.25">
      <c r="A26" s="63">
        <v>47</v>
      </c>
      <c r="B26" s="63">
        <v>1730</v>
      </c>
      <c r="C26" s="14" t="s">
        <v>18</v>
      </c>
      <c r="D26" s="15">
        <f>+'2022 Combined'!G26</f>
        <v>301942844.2741487</v>
      </c>
      <c r="E26" s="15">
        <f>'[9]1.FA and Depr Cont 2023 Inp'!E21</f>
        <v>114748745.4640886</v>
      </c>
      <c r="F26" s="15">
        <v>0</v>
      </c>
      <c r="G26" s="16">
        <f t="shared" si="9"/>
        <v>416691589.73823732</v>
      </c>
      <c r="H26" s="15">
        <v>45</v>
      </c>
      <c r="I26" s="15">
        <f>+'2022 Combined'!L26</f>
        <v>2062165.3162488556</v>
      </c>
      <c r="J26" s="30">
        <f t="shared" si="10"/>
        <v>7876349.7172116041</v>
      </c>
      <c r="K26" s="15"/>
      <c r="L26" s="16">
        <f t="shared" si="11"/>
        <v>9938515.0334604606</v>
      </c>
      <c r="M26" s="18">
        <f t="shared" si="15"/>
        <v>406753074.70477688</v>
      </c>
      <c r="O26" s="63">
        <v>47</v>
      </c>
      <c r="P26" s="63">
        <v>1730</v>
      </c>
      <c r="Q26" s="14" t="s">
        <v>18</v>
      </c>
      <c r="R26" s="18">
        <f t="shared" si="3"/>
        <v>301942844.2741487</v>
      </c>
      <c r="S26" s="32">
        <v>0</v>
      </c>
      <c r="T26" s="18">
        <f t="shared" si="4"/>
        <v>301942844.2741487</v>
      </c>
      <c r="U26" s="18">
        <f t="shared" si="5"/>
        <v>114748745.4640886</v>
      </c>
      <c r="V26" s="18">
        <f>'2023 LTPL'!V26+'2023 RCL'!V26</f>
        <v>354435737.27452219</v>
      </c>
      <c r="W26" s="39">
        <f t="shared" si="13"/>
        <v>45</v>
      </c>
      <c r="X26" s="19">
        <f t="shared" si="14"/>
        <v>2.2222222222222223E-2</v>
      </c>
      <c r="Y26" s="18">
        <f>'2023 LTPL'!Y26+'2023 RCL'!Y26</f>
        <v>7876349.7172116041</v>
      </c>
    </row>
    <row r="27" spans="1:25" x14ac:dyDescent="0.25">
      <c r="A27" s="63"/>
      <c r="B27" s="63">
        <v>1735</v>
      </c>
      <c r="C27" s="14" t="s">
        <v>19</v>
      </c>
      <c r="D27" s="15">
        <f>+'2022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63"/>
      <c r="P27" s="63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'2023 LTPL'!V27+'2023 RCL'!V27</f>
        <v>0</v>
      </c>
      <c r="W27" s="39">
        <f t="shared" si="13"/>
        <v>0</v>
      </c>
      <c r="X27" s="19" t="str">
        <f t="shared" si="14"/>
        <v>-</v>
      </c>
      <c r="Y27" s="18">
        <f>'2023 LTPL'!Y27+'2023 RCL'!Y27</f>
        <v>0</v>
      </c>
    </row>
    <row r="28" spans="1:25" x14ac:dyDescent="0.25">
      <c r="A28" s="63"/>
      <c r="B28" s="63">
        <v>1740</v>
      </c>
      <c r="C28" s="14" t="s">
        <v>20</v>
      </c>
      <c r="D28" s="15">
        <f>+'2022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63"/>
      <c r="P28" s="63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'2023 LTPL'!V28+'2023 RCL'!V28</f>
        <v>0</v>
      </c>
      <c r="W28" s="39">
        <f t="shared" si="13"/>
        <v>0</v>
      </c>
      <c r="X28" s="19" t="str">
        <f t="shared" si="14"/>
        <v>-</v>
      </c>
      <c r="Y28" s="18">
        <f>'2023 LTPL'!Y28+'2023 RCL'!Y28</f>
        <v>0</v>
      </c>
    </row>
    <row r="29" spans="1:25" x14ac:dyDescent="0.25">
      <c r="A29" s="63"/>
      <c r="B29" s="63">
        <v>1745</v>
      </c>
      <c r="C29" s="14" t="s">
        <v>27</v>
      </c>
      <c r="D29" s="15">
        <f>+'2022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63"/>
      <c r="P29" s="63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'2023 LTPL'!V29+'2023 RCL'!V29</f>
        <v>0</v>
      </c>
      <c r="W29" s="39">
        <f t="shared" si="13"/>
        <v>0</v>
      </c>
      <c r="X29" s="19" t="str">
        <f t="shared" si="14"/>
        <v>-</v>
      </c>
      <c r="Y29" s="18">
        <f>'2023 LTPL'!Y29+'2023 RCL'!Y29</f>
        <v>0</v>
      </c>
    </row>
    <row r="30" spans="1:25" ht="24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17" t="s">
        <v>90</v>
      </c>
      <c r="W30" s="59" t="s">
        <v>55</v>
      </c>
      <c r="X30" s="59" t="s">
        <v>56</v>
      </c>
      <c r="Y30" s="59" t="s">
        <v>86</v>
      </c>
    </row>
    <row r="31" spans="1:25" x14ac:dyDescent="0.25">
      <c r="A31" s="63"/>
      <c r="B31" s="63">
        <v>1905</v>
      </c>
      <c r="C31" s="14" t="s">
        <v>30</v>
      </c>
      <c r="D31" s="15">
        <f>+'2022 Combined'!G31</f>
        <v>0</v>
      </c>
      <c r="E31" s="15">
        <v>0</v>
      </c>
      <c r="F31" s="15">
        <v>0</v>
      </c>
      <c r="G31" s="16">
        <f t="shared" ref="G31:G45" si="16">SUM(D31:F31)</f>
        <v>0</v>
      </c>
      <c r="H31" s="15">
        <v>0</v>
      </c>
      <c r="I31" s="15">
        <f>+'2022 Combined'!L31</f>
        <v>0</v>
      </c>
      <c r="J31" s="30">
        <f t="shared" ref="J31:J45" si="17">Y31</f>
        <v>0</v>
      </c>
      <c r="K31" s="15"/>
      <c r="L31" s="16">
        <f t="shared" ref="L31:L45" si="18">SUM(I31:K31)</f>
        <v>0</v>
      </c>
      <c r="M31" s="18">
        <f t="shared" si="15"/>
        <v>0</v>
      </c>
      <c r="O31" s="63"/>
      <c r="P31" s="63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5">
      <c r="A32" s="63">
        <v>10.1</v>
      </c>
      <c r="B32" s="63">
        <v>1908</v>
      </c>
      <c r="C32" s="14" t="s">
        <v>15</v>
      </c>
      <c r="D32" s="15">
        <f>+'2022 Combined'!G32</f>
        <v>0</v>
      </c>
      <c r="E32" s="15">
        <v>5000000</v>
      </c>
      <c r="F32" s="15">
        <v>0</v>
      </c>
      <c r="G32" s="16">
        <f t="shared" si="16"/>
        <v>5000000</v>
      </c>
      <c r="H32" s="15">
        <v>50</v>
      </c>
      <c r="I32" s="15">
        <f>+'2022 Combined'!L32</f>
        <v>0</v>
      </c>
      <c r="J32" s="30">
        <f t="shared" si="17"/>
        <v>16666.666666666668</v>
      </c>
      <c r="K32" s="15"/>
      <c r="L32" s="16">
        <f t="shared" si="18"/>
        <v>16666.666666666668</v>
      </c>
      <c r="M32" s="18">
        <f t="shared" si="15"/>
        <v>4983333.333333333</v>
      </c>
      <c r="O32" s="63">
        <v>10.1</v>
      </c>
      <c r="P32" s="63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5000000</v>
      </c>
      <c r="V32" s="18">
        <v>833333.33333333337</v>
      </c>
      <c r="W32" s="39">
        <f t="shared" si="19"/>
        <v>50</v>
      </c>
      <c r="X32" s="19">
        <f t="shared" si="20"/>
        <v>0.02</v>
      </c>
      <c r="Y32" s="18">
        <f t="shared" ref="Y32:Y45" si="21">IF(V32=0,0,V32*X32)</f>
        <v>16666.666666666668</v>
      </c>
    </row>
    <row r="33" spans="1:25" x14ac:dyDescent="0.25">
      <c r="A33" s="63">
        <v>8</v>
      </c>
      <c r="B33" s="63">
        <v>1915</v>
      </c>
      <c r="C33" s="14" t="s">
        <v>32</v>
      </c>
      <c r="D33" s="15">
        <f>+'2022 Combined'!G33</f>
        <v>0</v>
      </c>
      <c r="E33" s="15">
        <v>151420.00000000003</v>
      </c>
      <c r="F33" s="15">
        <v>0</v>
      </c>
      <c r="G33" s="16">
        <f t="shared" si="16"/>
        <v>151420.00000000003</v>
      </c>
      <c r="H33" s="15">
        <v>10</v>
      </c>
      <c r="I33" s="15">
        <f>+'2022 Combined'!L33</f>
        <v>0</v>
      </c>
      <c r="J33" s="30">
        <f t="shared" si="17"/>
        <v>2000</v>
      </c>
      <c r="K33" s="15"/>
      <c r="L33" s="16">
        <f t="shared" si="18"/>
        <v>2000</v>
      </c>
      <c r="M33" s="18">
        <f t="shared" si="15"/>
        <v>149420.00000000003</v>
      </c>
      <c r="O33" s="63">
        <v>8</v>
      </c>
      <c r="P33" s="63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151420.00000000003</v>
      </c>
      <c r="V33" s="18">
        <v>20000</v>
      </c>
      <c r="W33" s="39">
        <f t="shared" si="19"/>
        <v>10</v>
      </c>
      <c r="X33" s="19">
        <f t="shared" si="20"/>
        <v>0.1</v>
      </c>
      <c r="Y33" s="18">
        <f t="shared" si="21"/>
        <v>2000</v>
      </c>
    </row>
    <row r="34" spans="1:25" x14ac:dyDescent="0.25">
      <c r="A34" s="63"/>
      <c r="B34" s="63">
        <v>1920</v>
      </c>
      <c r="C34" s="14" t="s">
        <v>33</v>
      </c>
      <c r="D34" s="15">
        <f>+'2022 Combined'!G34</f>
        <v>0</v>
      </c>
      <c r="E34" s="15">
        <v>0</v>
      </c>
      <c r="F34" s="15">
        <v>0</v>
      </c>
      <c r="G34" s="16">
        <f t="shared" si="16"/>
        <v>0</v>
      </c>
      <c r="H34" s="15">
        <v>0</v>
      </c>
      <c r="I34" s="15">
        <f>+'2022 Combined'!L34</f>
        <v>0</v>
      </c>
      <c r="J34" s="30">
        <f t="shared" si="17"/>
        <v>0</v>
      </c>
      <c r="K34" s="15"/>
      <c r="L34" s="16">
        <f t="shared" si="18"/>
        <v>0</v>
      </c>
      <c r="M34" s="18">
        <f t="shared" si="15"/>
        <v>0</v>
      </c>
      <c r="O34" s="63"/>
      <c r="P34" s="63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ref="V34:V45" si="22">T34+U34*8/12</f>
        <v>0</v>
      </c>
      <c r="W34" s="39">
        <f t="shared" si="19"/>
        <v>0</v>
      </c>
      <c r="X34" s="19" t="str">
        <f t="shared" si="20"/>
        <v>-</v>
      </c>
      <c r="Y34" s="18">
        <f t="shared" si="21"/>
        <v>0</v>
      </c>
    </row>
    <row r="35" spans="1:25" x14ac:dyDescent="0.25">
      <c r="A35" s="63">
        <v>10.1</v>
      </c>
      <c r="B35" s="63">
        <v>1930</v>
      </c>
      <c r="C35" s="14" t="s">
        <v>34</v>
      </c>
      <c r="D35" s="15">
        <f>+'2022 Combined'!G35</f>
        <v>220000</v>
      </c>
      <c r="E35" s="15">
        <v>50000</v>
      </c>
      <c r="F35" s="15">
        <v>0</v>
      </c>
      <c r="G35" s="16">
        <f t="shared" si="16"/>
        <v>270000</v>
      </c>
      <c r="H35" s="15">
        <v>5</v>
      </c>
      <c r="I35" s="15">
        <f>+'2022 Combined'!L35</f>
        <v>22000</v>
      </c>
      <c r="J35" s="30">
        <f t="shared" si="17"/>
        <v>53166.666666666664</v>
      </c>
      <c r="K35" s="15"/>
      <c r="L35" s="16">
        <f t="shared" si="18"/>
        <v>75166.666666666657</v>
      </c>
      <c r="M35" s="18">
        <f t="shared" si="15"/>
        <v>194833.33333333334</v>
      </c>
      <c r="O35" s="63">
        <v>10.1</v>
      </c>
      <c r="P35" s="63">
        <v>1930</v>
      </c>
      <c r="Q35" s="14" t="s">
        <v>34</v>
      </c>
      <c r="R35" s="18">
        <f t="shared" si="3"/>
        <v>220000</v>
      </c>
      <c r="S35" s="32">
        <v>0</v>
      </c>
      <c r="T35" s="18">
        <f t="shared" si="4"/>
        <v>220000</v>
      </c>
      <c r="U35" s="18">
        <f t="shared" si="5"/>
        <v>50000</v>
      </c>
      <c r="V35" s="103">
        <v>265833.33333333331</v>
      </c>
      <c r="W35" s="39">
        <f t="shared" si="19"/>
        <v>5</v>
      </c>
      <c r="X35" s="19">
        <f t="shared" si="20"/>
        <v>0.2</v>
      </c>
      <c r="Y35" s="18">
        <f t="shared" si="21"/>
        <v>53166.666666666664</v>
      </c>
    </row>
    <row r="36" spans="1:25" x14ac:dyDescent="0.25">
      <c r="A36" s="63"/>
      <c r="B36" s="63">
        <v>1935</v>
      </c>
      <c r="C36" s="14" t="s">
        <v>35</v>
      </c>
      <c r="D36" s="15">
        <f>+'2022 Combined'!G36</f>
        <v>0</v>
      </c>
      <c r="E36" s="15">
        <v>0</v>
      </c>
      <c r="F36" s="15">
        <v>0</v>
      </c>
      <c r="G36" s="16">
        <f t="shared" si="16"/>
        <v>0</v>
      </c>
      <c r="H36" s="15">
        <v>0</v>
      </c>
      <c r="I36" s="15">
        <f>+'2022 Combined'!L36</f>
        <v>0</v>
      </c>
      <c r="J36" s="30">
        <f t="shared" si="17"/>
        <v>0</v>
      </c>
      <c r="K36" s="15"/>
      <c r="L36" s="16">
        <f t="shared" si="18"/>
        <v>0</v>
      </c>
      <c r="M36" s="18">
        <f t="shared" si="15"/>
        <v>0</v>
      </c>
      <c r="O36" s="63"/>
      <c r="P36" s="63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2"/>
        <v>0</v>
      </c>
      <c r="W36" s="39">
        <f t="shared" si="19"/>
        <v>0</v>
      </c>
      <c r="X36" s="19" t="str">
        <f t="shared" si="20"/>
        <v>-</v>
      </c>
      <c r="Y36" s="18">
        <f t="shared" si="21"/>
        <v>0</v>
      </c>
    </row>
    <row r="37" spans="1:25" x14ac:dyDescent="0.25">
      <c r="A37" s="63"/>
      <c r="B37" s="63">
        <v>1940</v>
      </c>
      <c r="C37" s="14" t="s">
        <v>39</v>
      </c>
      <c r="D37" s="15">
        <f>+'2022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63"/>
      <c r="P37" s="63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2"/>
        <v>0</v>
      </c>
      <c r="W37" s="39">
        <f t="shared" si="19"/>
        <v>0</v>
      </c>
      <c r="X37" s="19" t="str">
        <f t="shared" si="20"/>
        <v>-</v>
      </c>
      <c r="Y37" s="18">
        <f t="shared" si="21"/>
        <v>0</v>
      </c>
    </row>
    <row r="38" spans="1:25" x14ac:dyDescent="0.25">
      <c r="A38" s="63"/>
      <c r="B38" s="63">
        <v>1945</v>
      </c>
      <c r="C38" s="14" t="s">
        <v>40</v>
      </c>
      <c r="D38" s="15">
        <f>+'2022 Combined'!G38</f>
        <v>0</v>
      </c>
      <c r="E38" s="15">
        <v>0</v>
      </c>
      <c r="F38" s="15">
        <v>0</v>
      </c>
      <c r="G38" s="16">
        <f t="shared" si="16"/>
        <v>0</v>
      </c>
      <c r="H38" s="15">
        <v>0</v>
      </c>
      <c r="I38" s="15"/>
      <c r="J38" s="30">
        <f t="shared" si="17"/>
        <v>0</v>
      </c>
      <c r="K38" s="15"/>
      <c r="L38" s="16">
        <f t="shared" si="18"/>
        <v>0</v>
      </c>
      <c r="M38" s="18">
        <f t="shared" si="15"/>
        <v>0</v>
      </c>
      <c r="O38" s="63"/>
      <c r="P38" s="63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2"/>
        <v>0</v>
      </c>
      <c r="W38" s="39">
        <f t="shared" si="19"/>
        <v>0</v>
      </c>
      <c r="X38" s="19" t="str">
        <f t="shared" si="20"/>
        <v>-</v>
      </c>
      <c r="Y38" s="18">
        <f t="shared" si="21"/>
        <v>0</v>
      </c>
    </row>
    <row r="39" spans="1:25" x14ac:dyDescent="0.25">
      <c r="A39" s="63"/>
      <c r="B39" s="63">
        <v>1950</v>
      </c>
      <c r="C39" s="14" t="s">
        <v>41</v>
      </c>
      <c r="D39" s="15">
        <f>+'2022 Combined'!G39</f>
        <v>0</v>
      </c>
      <c r="E39" s="15">
        <v>0</v>
      </c>
      <c r="F39" s="15">
        <v>0</v>
      </c>
      <c r="G39" s="16">
        <f t="shared" si="16"/>
        <v>0</v>
      </c>
      <c r="H39" s="15">
        <v>0</v>
      </c>
      <c r="I39" s="15"/>
      <c r="J39" s="30">
        <f t="shared" si="17"/>
        <v>0</v>
      </c>
      <c r="K39" s="15"/>
      <c r="L39" s="16">
        <f t="shared" si="18"/>
        <v>0</v>
      </c>
      <c r="M39" s="18">
        <f t="shared" si="15"/>
        <v>0</v>
      </c>
      <c r="O39" s="63"/>
      <c r="P39" s="63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2"/>
        <v>0</v>
      </c>
      <c r="W39" s="39">
        <f t="shared" si="19"/>
        <v>0</v>
      </c>
      <c r="X39" s="19" t="str">
        <f t="shared" si="20"/>
        <v>-</v>
      </c>
      <c r="Y39" s="18">
        <f t="shared" si="21"/>
        <v>0</v>
      </c>
    </row>
    <row r="40" spans="1:25" x14ac:dyDescent="0.25">
      <c r="A40" s="63"/>
      <c r="B40" s="63">
        <v>1955</v>
      </c>
      <c r="C40" s="14" t="s">
        <v>42</v>
      </c>
      <c r="D40" s="15">
        <f>+'2022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63"/>
      <c r="P40" s="63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2"/>
        <v>0</v>
      </c>
      <c r="W40" s="39">
        <f t="shared" si="19"/>
        <v>0</v>
      </c>
      <c r="X40" s="19" t="str">
        <f t="shared" si="20"/>
        <v>-</v>
      </c>
      <c r="Y40" s="18">
        <f t="shared" si="21"/>
        <v>0</v>
      </c>
    </row>
    <row r="41" spans="1:25" x14ac:dyDescent="0.25">
      <c r="A41" s="63"/>
      <c r="B41" s="63">
        <v>1960</v>
      </c>
      <c r="C41" s="14" t="s">
        <v>43</v>
      </c>
      <c r="D41" s="15">
        <f>+'2022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63"/>
      <c r="P41" s="63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2"/>
        <v>0</v>
      </c>
      <c r="W41" s="39">
        <f t="shared" si="19"/>
        <v>0</v>
      </c>
      <c r="X41" s="19" t="str">
        <f t="shared" si="20"/>
        <v>-</v>
      </c>
      <c r="Y41" s="18">
        <f t="shared" si="21"/>
        <v>0</v>
      </c>
    </row>
    <row r="42" spans="1:25" x14ac:dyDescent="0.25">
      <c r="A42" s="63"/>
      <c r="B42" s="63">
        <v>1980</v>
      </c>
      <c r="C42" s="14" t="s">
        <v>44</v>
      </c>
      <c r="D42" s="15">
        <f>+'2022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63"/>
      <c r="P42" s="63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2"/>
        <v>0</v>
      </c>
      <c r="W42" s="39">
        <f t="shared" si="19"/>
        <v>0</v>
      </c>
      <c r="X42" s="19" t="str">
        <f t="shared" si="20"/>
        <v>-</v>
      </c>
      <c r="Y42" s="18">
        <f t="shared" si="21"/>
        <v>0</v>
      </c>
    </row>
    <row r="43" spans="1:25" x14ac:dyDescent="0.25">
      <c r="A43" s="63"/>
      <c r="B43" s="46">
        <v>1995</v>
      </c>
      <c r="C43" s="40" t="s">
        <v>12</v>
      </c>
      <c r="D43" s="15">
        <f>+'2022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63"/>
      <c r="P43" s="46">
        <v>1995</v>
      </c>
      <c r="Q43" s="40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2"/>
        <v>0</v>
      </c>
      <c r="W43" s="39">
        <f t="shared" si="19"/>
        <v>0</v>
      </c>
      <c r="X43" s="19" t="str">
        <f t="shared" si="20"/>
        <v>-</v>
      </c>
      <c r="Y43" s="18">
        <f t="shared" si="21"/>
        <v>0</v>
      </c>
    </row>
    <row r="44" spans="1:25" x14ac:dyDescent="0.25">
      <c r="A44" s="47"/>
      <c r="B44" s="48">
        <v>2440</v>
      </c>
      <c r="C44" s="41" t="s">
        <v>57</v>
      </c>
      <c r="D44" s="15">
        <f>+'2022 Combined'!G44</f>
        <v>0</v>
      </c>
      <c r="E44" s="15">
        <v>0</v>
      </c>
      <c r="F44" s="15">
        <v>0</v>
      </c>
      <c r="G44" s="16">
        <f t="shared" si="16"/>
        <v>0</v>
      </c>
      <c r="H44" s="15">
        <v>0</v>
      </c>
      <c r="I44" s="15"/>
      <c r="J44" s="30">
        <f t="shared" si="17"/>
        <v>0</v>
      </c>
      <c r="K44" s="15"/>
      <c r="L44" s="16">
        <f t="shared" si="18"/>
        <v>0</v>
      </c>
      <c r="M44" s="18">
        <f t="shared" si="15"/>
        <v>0</v>
      </c>
      <c r="O44" s="47"/>
      <c r="P44" s="48">
        <v>2440</v>
      </c>
      <c r="Q44" s="41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2"/>
        <v>0</v>
      </c>
      <c r="W44" s="39">
        <f t="shared" si="19"/>
        <v>0</v>
      </c>
      <c r="X44" s="19" t="str">
        <f t="shared" si="20"/>
        <v>-</v>
      </c>
      <c r="Y44" s="18">
        <f t="shared" si="21"/>
        <v>0</v>
      </c>
    </row>
    <row r="45" spans="1:25" x14ac:dyDescent="0.25">
      <c r="A45" s="63"/>
      <c r="B45" s="63"/>
      <c r="C45" s="14"/>
      <c r="D45" s="15">
        <f>+'2022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N45" s="51"/>
      <c r="O45" s="63"/>
      <c r="P45" s="63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2"/>
        <v>0</v>
      </c>
      <c r="W45" s="39">
        <f>H45</f>
        <v>0</v>
      </c>
      <c r="X45" s="19" t="str">
        <f t="shared" si="20"/>
        <v>-</v>
      </c>
      <c r="Y45" s="18">
        <f t="shared" si="21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680519086.67112863</v>
      </c>
      <c r="E46" s="22">
        <f>SUM(E12:E15,E17:E29,E31:E45)</f>
        <v>354941013.55061603</v>
      </c>
      <c r="F46" s="22">
        <f>SUM(F12:F15,F17:F29,F31:F45)</f>
        <v>0</v>
      </c>
      <c r="G46" s="22">
        <f>SUM(G12:G15,G17:G29,G31:G45)</f>
        <v>1035460100.2217445</v>
      </c>
      <c r="H46" s="33"/>
      <c r="I46" s="22">
        <f>SUM(I12:I15,I17:I29,I31:I45)</f>
        <v>4178983.4866089001</v>
      </c>
      <c r="J46" s="22">
        <f>SUM(J12:J15,J17:J29,J31:J45)</f>
        <v>17049606.24336426</v>
      </c>
      <c r="K46" s="22">
        <f>SUM(K12:K15,K17:K29,K31:K45)</f>
        <v>0</v>
      </c>
      <c r="L46" s="22">
        <f>SUM(L12:L15,L17:L29,L31:L45)</f>
        <v>21228589.72997316</v>
      </c>
      <c r="M46" s="22">
        <f>SUM(M12:M15,M17:M29,M31:M45)</f>
        <v>1014231510.4917716</v>
      </c>
      <c r="N46" s="52"/>
      <c r="O46" s="49"/>
      <c r="P46" s="49"/>
      <c r="Q46" s="20" t="s">
        <v>77</v>
      </c>
      <c r="R46" s="22">
        <f>SUM(R12:R15,R17:R29,R31:R45)</f>
        <v>680519086.67112863</v>
      </c>
      <c r="S46" s="22">
        <f>SUM(S12:S15,S17:S29,S31:S45)</f>
        <v>0</v>
      </c>
      <c r="T46" s="22">
        <f>SUM(T12:T15,T17:T29,T31:T45)</f>
        <v>680519086.67112863</v>
      </c>
      <c r="U46" s="22">
        <f>SUM(U12:U15,U17:U29,U31:U45)</f>
        <v>354941013.55061603</v>
      </c>
      <c r="V46" s="22">
        <f>SUM(V12:V15,V17:V29,V31:V45)</f>
        <v>841693738.23264635</v>
      </c>
      <c r="W46" s="24"/>
      <c r="X46" s="24"/>
      <c r="Y46" s="22">
        <f>SUM(Y12:Y15,Y17:Y29,Y31:Y44)</f>
        <v>17049606.24336426</v>
      </c>
    </row>
    <row r="47" spans="1:25" x14ac:dyDescent="0.25">
      <c r="A47" s="63"/>
      <c r="B47" s="49">
        <v>2055</v>
      </c>
      <c r="C47" s="20" t="s">
        <v>59</v>
      </c>
      <c r="D47" s="15">
        <f>+'2022 Combined'!G47</f>
        <v>882200226.20665503</v>
      </c>
      <c r="E47" s="15">
        <v>221941048</v>
      </c>
      <c r="F47" s="15">
        <v>-341332957.10494214</v>
      </c>
      <c r="G47" s="16">
        <f t="shared" ref="G47:G48" si="23">SUM(D47:F47)</f>
        <v>762808317.10171294</v>
      </c>
      <c r="H47" s="33"/>
      <c r="I47" s="15"/>
      <c r="J47" s="15"/>
      <c r="K47" s="15"/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63"/>
      <c r="B48" s="49"/>
      <c r="C48" s="20" t="s">
        <v>60</v>
      </c>
      <c r="D48" s="15">
        <f>+'2022 Combined'!G48</f>
        <v>0</v>
      </c>
      <c r="E48" s="15">
        <v>0</v>
      </c>
      <c r="F48" s="15">
        <v>0</v>
      </c>
      <c r="G48" s="16">
        <f t="shared" si="23"/>
        <v>0</v>
      </c>
      <c r="H48" s="33"/>
      <c r="I48" s="15"/>
      <c r="J48" s="15"/>
      <c r="K48" s="15"/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63"/>
      <c r="B49" s="63"/>
      <c r="C49" s="20" t="s">
        <v>61</v>
      </c>
      <c r="D49" s="16">
        <f>SUM(D46:D48)</f>
        <v>1562719312.8777838</v>
      </c>
      <c r="E49" s="16">
        <f>SUM(E46:E48)</f>
        <v>576882061.55061603</v>
      </c>
      <c r="F49" s="16">
        <f>SUM(F46:F48)</f>
        <v>-341332957.10494214</v>
      </c>
      <c r="G49" s="16">
        <f>SUM(G46:G48)</f>
        <v>1798268417.3234575</v>
      </c>
      <c r="H49" s="33"/>
      <c r="I49" s="16">
        <f>SUM(I46:I48)</f>
        <v>4178983.4866089001</v>
      </c>
      <c r="J49" s="16">
        <f>SUM(J46:J48)</f>
        <v>17049606.24336426</v>
      </c>
      <c r="K49" s="16">
        <f>SUM(K46:K48)</f>
        <v>0</v>
      </c>
      <c r="L49" s="16">
        <f>SUM(L46:L48)</f>
        <v>21228589.72997316</v>
      </c>
      <c r="M49" s="16">
        <f>SUM(M46:M48)</f>
        <v>1014231510.4917716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63"/>
      <c r="B50" s="63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63"/>
      <c r="B51" s="63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17049606.24336426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17049606.24336426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62"/>
      <c r="I62" s="43"/>
      <c r="J62" s="43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ageMargins left="0.7" right="0.7" top="0.75" bottom="0.75" header="0.3" footer="0.3"/>
  <pageSetup scale="69" orientation="landscape" r:id="rId1"/>
  <headerFooter>
    <oddFooter>&amp;A&amp;RPage &amp;P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C53-D0AF-4E09-A9C4-ABCD3913BC4E}">
  <dimension ref="A2:Y62"/>
  <sheetViews>
    <sheetView showGridLines="0" tabSelected="1" view="pageBreakPreview" zoomScale="60" zoomScaleNormal="100" workbookViewId="0">
      <pane xSplit="3" ySplit="10" topLeftCell="L11" activePane="bottomRight" state="frozen"/>
      <selection activeCell="V30" sqref="V30"/>
      <selection pane="topRight" activeCell="V30" sqref="V30"/>
      <selection pane="bottomLeft" activeCell="V30" sqref="V30"/>
      <selection pane="bottomRight" activeCell="V30" sqref="V30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1.21875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" style="1" bestFit="1" customWidth="1"/>
    <col min="11" max="11" width="7.6640625" style="1" bestFit="1" customWidth="1"/>
    <col min="12" max="12" width="12" style="1" bestFit="1" customWidth="1"/>
    <col min="13" max="13" width="11" style="1" bestFit="1" customWidth="1"/>
    <col min="14" max="14" width="4.33203125" style="1" customWidth="1"/>
    <col min="15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0.6640625" style="1" customWidth="1"/>
    <col min="22" max="22" width="11.441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80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61" t="s">
        <v>73</v>
      </c>
      <c r="U4" s="45" t="str">
        <f>F4</f>
        <v>ASPE</v>
      </c>
    </row>
    <row r="5" spans="1:25" ht="15.6" x14ac:dyDescent="0.3">
      <c r="E5" s="61" t="s">
        <v>74</v>
      </c>
      <c r="F5" s="45">
        <v>2023</v>
      </c>
      <c r="T5" s="61" t="s">
        <v>74</v>
      </c>
      <c r="U5" s="45">
        <f>F5</f>
        <v>2023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63"/>
      <c r="B12" s="63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63"/>
      <c r="B13" s="63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5">
      <c r="A14" s="63"/>
      <c r="B14" s="63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63"/>
      <c r="P14" s="63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5">
      <c r="A15" s="63"/>
      <c r="B15" s="63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59" t="s">
        <v>51</v>
      </c>
      <c r="S16" s="59" t="s">
        <v>52</v>
      </c>
      <c r="T16" s="59" t="s">
        <v>53</v>
      </c>
      <c r="U16" s="59" t="s">
        <v>54</v>
      </c>
      <c r="V16" s="59" t="s">
        <v>85</v>
      </c>
      <c r="W16" s="59" t="s">
        <v>55</v>
      </c>
      <c r="X16" s="59" t="s">
        <v>56</v>
      </c>
      <c r="Y16" s="59" t="s">
        <v>70</v>
      </c>
    </row>
    <row r="17" spans="1:25" x14ac:dyDescent="0.25">
      <c r="A17" s="63"/>
      <c r="B17" s="63">
        <v>1705</v>
      </c>
      <c r="C17" s="14" t="s">
        <v>29</v>
      </c>
      <c r="D17" s="15">
        <f>+'2022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+'2022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63"/>
      <c r="P17" s="63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5">
      <c r="A18" s="63"/>
      <c r="B18" s="63">
        <v>1706</v>
      </c>
      <c r="C18" s="14" t="s">
        <v>25</v>
      </c>
      <c r="D18" s="15">
        <f>+'2022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+'2022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63"/>
      <c r="P18" s="63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5">
      <c r="A19" s="63"/>
      <c r="B19" s="63">
        <v>1708</v>
      </c>
      <c r="C19" s="14" t="s">
        <v>31</v>
      </c>
      <c r="D19" s="15">
        <f>+'2022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+'2022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63"/>
      <c r="P19" s="63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5">
      <c r="A20" s="63"/>
      <c r="B20" s="63">
        <v>1710</v>
      </c>
      <c r="C20" s="14" t="s">
        <v>26</v>
      </c>
      <c r="D20" s="15">
        <f>+'2022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+'2022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63"/>
      <c r="P20" s="63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5">
      <c r="A21" s="63">
        <v>47</v>
      </c>
      <c r="B21" s="63">
        <v>1715</v>
      </c>
      <c r="C21" s="14" t="s">
        <v>14</v>
      </c>
      <c r="D21" s="15">
        <f>+'2022 LTPL'!G21</f>
        <v>35695863.494181752</v>
      </c>
      <c r="E21" s="15">
        <v>0</v>
      </c>
      <c r="F21" s="15">
        <v>0</v>
      </c>
      <c r="G21" s="16">
        <f t="shared" si="9"/>
        <v>35695863.494181752</v>
      </c>
      <c r="H21" s="38">
        <f>'2023 Combined'!H21</f>
        <v>50</v>
      </c>
      <c r="I21" s="32">
        <f>+'2022 LTPL'!L21</f>
        <v>237972.42329454501</v>
      </c>
      <c r="J21" s="30">
        <f t="shared" si="10"/>
        <v>713917.2698836351</v>
      </c>
      <c r="K21" s="32"/>
      <c r="L21" s="16">
        <f t="shared" si="11"/>
        <v>951889.69317818014</v>
      </c>
      <c r="M21" s="18">
        <f t="shared" si="12"/>
        <v>34743973.801003575</v>
      </c>
      <c r="O21" s="63">
        <v>47</v>
      </c>
      <c r="P21" s="63">
        <v>1715</v>
      </c>
      <c r="Q21" s="14" t="s">
        <v>14</v>
      </c>
      <c r="R21" s="18">
        <f t="shared" si="2"/>
        <v>35695863.494181752</v>
      </c>
      <c r="S21" s="32">
        <v>0</v>
      </c>
      <c r="T21" s="18">
        <f t="shared" si="3"/>
        <v>35695863.494181752</v>
      </c>
      <c r="U21" s="18">
        <f t="shared" si="4"/>
        <v>0</v>
      </c>
      <c r="V21" s="60">
        <f>T21+U21</f>
        <v>35695863.494181752</v>
      </c>
      <c r="W21" s="39">
        <f t="shared" si="14"/>
        <v>50</v>
      </c>
      <c r="X21" s="19">
        <f t="shared" si="15"/>
        <v>0.02</v>
      </c>
      <c r="Y21" s="18">
        <f t="shared" si="16"/>
        <v>713917.2698836351</v>
      </c>
    </row>
    <row r="22" spans="1:25" x14ac:dyDescent="0.25">
      <c r="A22" s="63">
        <v>47</v>
      </c>
      <c r="B22" s="63" t="s">
        <v>10</v>
      </c>
      <c r="C22" s="14" t="s">
        <v>21</v>
      </c>
      <c r="D22" s="15">
        <f>+'2022 LTPL'!G22</f>
        <v>6241474.2871759785</v>
      </c>
      <c r="E22" s="15">
        <v>0</v>
      </c>
      <c r="F22" s="15">
        <v>0</v>
      </c>
      <c r="G22" s="16">
        <f t="shared" si="9"/>
        <v>6241474.2871759785</v>
      </c>
      <c r="H22" s="38">
        <f>'2023 Combined'!H22</f>
        <v>40</v>
      </c>
      <c r="I22" s="32">
        <f>+'2022 LTPL'!L22</f>
        <v>52012.285726466493</v>
      </c>
      <c r="J22" s="30">
        <f t="shared" si="10"/>
        <v>156036.85717939946</v>
      </c>
      <c r="K22" s="32"/>
      <c r="L22" s="16">
        <f t="shared" si="11"/>
        <v>208049.14290586597</v>
      </c>
      <c r="M22" s="18">
        <f t="shared" si="12"/>
        <v>6033425.1442701127</v>
      </c>
      <c r="O22" s="63">
        <v>47</v>
      </c>
      <c r="P22" s="63" t="s">
        <v>10</v>
      </c>
      <c r="Q22" s="14" t="s">
        <v>21</v>
      </c>
      <c r="R22" s="18">
        <f t="shared" si="2"/>
        <v>6241474.2871759785</v>
      </c>
      <c r="S22" s="32">
        <v>0</v>
      </c>
      <c r="T22" s="18">
        <f t="shared" si="3"/>
        <v>6241474.2871759785</v>
      </c>
      <c r="U22" s="18">
        <f t="shared" si="4"/>
        <v>0</v>
      </c>
      <c r="V22" s="60">
        <f>T22+U22</f>
        <v>6241474.2871759785</v>
      </c>
      <c r="W22" s="39">
        <f t="shared" si="14"/>
        <v>40</v>
      </c>
      <c r="X22" s="19">
        <f t="shared" si="15"/>
        <v>2.5000000000000001E-2</v>
      </c>
      <c r="Y22" s="18">
        <f t="shared" si="16"/>
        <v>156036.85717939946</v>
      </c>
    </row>
    <row r="23" spans="1:25" x14ac:dyDescent="0.25">
      <c r="A23" s="63">
        <v>47</v>
      </c>
      <c r="B23" s="63" t="s">
        <v>11</v>
      </c>
      <c r="C23" s="14" t="s">
        <v>22</v>
      </c>
      <c r="D23" s="15">
        <f>+'2022 LTPL'!G23</f>
        <v>1492624.4277130188</v>
      </c>
      <c r="E23" s="15">
        <v>0</v>
      </c>
      <c r="F23" s="15">
        <v>0</v>
      </c>
      <c r="G23" s="16">
        <f t="shared" si="9"/>
        <v>1492624.4277130188</v>
      </c>
      <c r="H23" s="38">
        <f>'2023 Combined'!H23</f>
        <v>20</v>
      </c>
      <c r="I23" s="32">
        <f>+'2022 LTPL'!L23</f>
        <v>24877.073795216984</v>
      </c>
      <c r="J23" s="30">
        <f t="shared" si="10"/>
        <v>74631.221385650948</v>
      </c>
      <c r="K23" s="32"/>
      <c r="L23" s="16">
        <f t="shared" si="11"/>
        <v>99508.295180867935</v>
      </c>
      <c r="M23" s="18">
        <f>G23-L23</f>
        <v>1393116.132532151</v>
      </c>
      <c r="O23" s="63">
        <v>47</v>
      </c>
      <c r="P23" s="63" t="s">
        <v>11</v>
      </c>
      <c r="Q23" s="14" t="s">
        <v>22</v>
      </c>
      <c r="R23" s="18">
        <f t="shared" si="2"/>
        <v>1492624.4277130188</v>
      </c>
      <c r="S23" s="32">
        <v>0</v>
      </c>
      <c r="T23" s="18">
        <f t="shared" si="3"/>
        <v>1492624.4277130188</v>
      </c>
      <c r="U23" s="18">
        <f t="shared" si="4"/>
        <v>0</v>
      </c>
      <c r="V23" s="60">
        <f>T23+U23</f>
        <v>1492624.4277130188</v>
      </c>
      <c r="W23" s="39">
        <f t="shared" si="14"/>
        <v>20</v>
      </c>
      <c r="X23" s="19">
        <f t="shared" si="15"/>
        <v>0.05</v>
      </c>
      <c r="Y23" s="18">
        <f t="shared" si="16"/>
        <v>74631.221385650948</v>
      </c>
    </row>
    <row r="24" spans="1:25" x14ac:dyDescent="0.25">
      <c r="A24" s="63">
        <v>47</v>
      </c>
      <c r="B24" s="63">
        <v>1720</v>
      </c>
      <c r="C24" s="14" t="s">
        <v>16</v>
      </c>
      <c r="D24" s="15">
        <f>+'2022 LTPL'!G24</f>
        <v>113068600.55148727</v>
      </c>
      <c r="E24" s="15">
        <v>0</v>
      </c>
      <c r="F24" s="15">
        <v>0</v>
      </c>
      <c r="G24" s="16">
        <f t="shared" si="9"/>
        <v>113068600.55148727</v>
      </c>
      <c r="H24" s="38">
        <f>'2023 Combined'!H24</f>
        <v>60</v>
      </c>
      <c r="I24" s="32">
        <f>+'2022 LTPL'!L24</f>
        <v>628158.89195270697</v>
      </c>
      <c r="J24" s="30">
        <f t="shared" si="10"/>
        <v>1884476.6758581211</v>
      </c>
      <c r="K24" s="32"/>
      <c r="L24" s="16">
        <f t="shared" si="11"/>
        <v>2512635.5678108279</v>
      </c>
      <c r="M24" s="18">
        <f t="shared" ref="M24:M45" si="17">G24-L24</f>
        <v>110555964.98367643</v>
      </c>
      <c r="O24" s="63">
        <v>47</v>
      </c>
      <c r="P24" s="63">
        <v>1720</v>
      </c>
      <c r="Q24" s="14" t="s">
        <v>16</v>
      </c>
      <c r="R24" s="18">
        <f t="shared" si="2"/>
        <v>113068600.55148727</v>
      </c>
      <c r="S24" s="32">
        <v>0</v>
      </c>
      <c r="T24" s="18">
        <f t="shared" si="3"/>
        <v>113068600.55148727</v>
      </c>
      <c r="U24" s="18">
        <f t="shared" si="4"/>
        <v>0</v>
      </c>
      <c r="V24" s="60">
        <f>T24+U24</f>
        <v>113068600.55148727</v>
      </c>
      <c r="W24" s="39">
        <f t="shared" si="14"/>
        <v>60</v>
      </c>
      <c r="X24" s="19">
        <f t="shared" si="15"/>
        <v>1.6666666666666666E-2</v>
      </c>
      <c r="Y24" s="18">
        <f t="shared" si="16"/>
        <v>1884476.6758581211</v>
      </c>
    </row>
    <row r="25" spans="1:25" x14ac:dyDescent="0.25">
      <c r="A25" s="63">
        <v>47</v>
      </c>
      <c r="B25" s="63">
        <v>1725</v>
      </c>
      <c r="C25" s="14" t="s">
        <v>17</v>
      </c>
      <c r="D25" s="15">
        <f>+'2022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+'2022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63">
        <v>47</v>
      </c>
      <c r="P25" s="63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60">
        <f>T25+U25/2</f>
        <v>0</v>
      </c>
      <c r="W25" s="39">
        <f t="shared" si="14"/>
        <v>0</v>
      </c>
      <c r="X25" s="19" t="str">
        <f t="shared" si="15"/>
        <v>-</v>
      </c>
      <c r="Y25" s="18">
        <f t="shared" si="16"/>
        <v>0</v>
      </c>
    </row>
    <row r="26" spans="1:25" x14ac:dyDescent="0.25">
      <c r="A26" s="63">
        <v>47</v>
      </c>
      <c r="B26" s="63">
        <v>1730</v>
      </c>
      <c r="C26" s="14" t="s">
        <v>18</v>
      </c>
      <c r="D26" s="15">
        <f>+'2022 LTPL'!G26</f>
        <v>133750038.70213695</v>
      </c>
      <c r="E26" s="15">
        <v>0</v>
      </c>
      <c r="F26" s="15">
        <v>0</v>
      </c>
      <c r="G26" s="16">
        <f t="shared" si="9"/>
        <v>133750038.70213695</v>
      </c>
      <c r="H26" s="38">
        <f>'2023 Combined'!H26</f>
        <v>45</v>
      </c>
      <c r="I26" s="32">
        <f>+'2022 LTPL'!L26</f>
        <v>990741.02742323664</v>
      </c>
      <c r="J26" s="30">
        <f t="shared" si="10"/>
        <v>2972223.08226971</v>
      </c>
      <c r="K26" s="32"/>
      <c r="L26" s="16">
        <f t="shared" si="11"/>
        <v>3962964.1096929465</v>
      </c>
      <c r="M26" s="18">
        <f t="shared" si="17"/>
        <v>129787074.592444</v>
      </c>
      <c r="O26" s="63">
        <v>47</v>
      </c>
      <c r="P26" s="63">
        <v>1730</v>
      </c>
      <c r="Q26" s="14" t="s">
        <v>18</v>
      </c>
      <c r="R26" s="18">
        <f t="shared" si="2"/>
        <v>133750038.70213695</v>
      </c>
      <c r="S26" s="32">
        <v>0</v>
      </c>
      <c r="T26" s="18">
        <f t="shared" si="3"/>
        <v>133750038.70213695</v>
      </c>
      <c r="U26" s="18">
        <f t="shared" si="4"/>
        <v>0</v>
      </c>
      <c r="V26" s="60">
        <f>T26+U26</f>
        <v>133750038.70213695</v>
      </c>
      <c r="W26" s="39">
        <f t="shared" si="14"/>
        <v>45</v>
      </c>
      <c r="X26" s="19">
        <f t="shared" si="15"/>
        <v>2.2222222222222223E-2</v>
      </c>
      <c r="Y26" s="18">
        <f t="shared" si="16"/>
        <v>2972223.08226971</v>
      </c>
    </row>
    <row r="27" spans="1:25" x14ac:dyDescent="0.25">
      <c r="A27" s="63"/>
      <c r="B27" s="63">
        <v>1735</v>
      </c>
      <c r="C27" s="14" t="s">
        <v>19</v>
      </c>
      <c r="D27" s="15">
        <f>+'2022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+'2022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63"/>
      <c r="P27" s="63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8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5">
      <c r="A28" s="63"/>
      <c r="B28" s="63">
        <v>1740</v>
      </c>
      <c r="C28" s="14" t="s">
        <v>20</v>
      </c>
      <c r="D28" s="15">
        <f>+'2022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+'2022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63"/>
      <c r="P28" s="63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8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5">
      <c r="A29" s="63"/>
      <c r="B29" s="63">
        <v>1745</v>
      </c>
      <c r="C29" s="14" t="s">
        <v>27</v>
      </c>
      <c r="D29" s="15">
        <f>+'2022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+'2022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63"/>
      <c r="P29" s="63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8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63"/>
      <c r="B31" s="63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63"/>
      <c r="P31" s="63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5" hidden="1" x14ac:dyDescent="0.25">
      <c r="A32" s="63">
        <v>10.1</v>
      </c>
      <c r="B32" s="63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63">
        <v>10.1</v>
      </c>
      <c r="P32" s="63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5">
      <c r="A33" s="63">
        <v>8</v>
      </c>
      <c r="B33" s="63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63">
        <v>8</v>
      </c>
      <c r="P33" s="63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5">
      <c r="A34" s="63"/>
      <c r="B34" s="63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63"/>
      <c r="P34" s="63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5">
      <c r="A35" s="63">
        <v>10.1</v>
      </c>
      <c r="B35" s="63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63">
        <v>10.1</v>
      </c>
      <c r="P35" s="63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5">
      <c r="A36" s="63"/>
      <c r="B36" s="63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63"/>
      <c r="P36" s="63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5">
      <c r="A37" s="63"/>
      <c r="B37" s="63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63"/>
      <c r="P37" s="63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5">
      <c r="A38" s="63"/>
      <c r="B38" s="63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63"/>
      <c r="P38" s="63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5">
      <c r="A39" s="63"/>
      <c r="B39" s="63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63"/>
      <c r="P39" s="63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5">
      <c r="A40" s="63"/>
      <c r="B40" s="63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63"/>
      <c r="P40" s="63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5">
      <c r="A41" s="63"/>
      <c r="B41" s="63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63"/>
      <c r="P41" s="63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5">
      <c r="A42" s="63"/>
      <c r="B42" s="63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63"/>
      <c r="P42" s="63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5">
      <c r="A43" s="63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63"/>
      <c r="P43" s="46">
        <v>1995</v>
      </c>
      <c r="Q43" s="40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7"/>
      <c r="P44" s="48">
        <v>2440</v>
      </c>
      <c r="Q44" s="41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5">
      <c r="A45" s="63"/>
      <c r="B45" s="63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63"/>
      <c r="P45" s="63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290248601.46269494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290248601.46269494</v>
      </c>
      <c r="H46" s="33"/>
      <c r="I46" s="22">
        <f>SUM(I12:I15,I17:I29,I31:I45)</f>
        <v>1933761.7021921719</v>
      </c>
      <c r="J46" s="22">
        <f>SUM(J12:J15,J17:J29,J31:J45)</f>
        <v>5801285.1065765172</v>
      </c>
      <c r="K46" s="22">
        <f>SUM(K12:K15,K17:K29,K31:K45)</f>
        <v>0</v>
      </c>
      <c r="L46" s="22">
        <f>SUM(L12:L15,L17:L29,L31:L45)</f>
        <v>7735046.8087686878</v>
      </c>
      <c r="M46" s="22">
        <f>SUM(M12:M15,M17:M29,M31:M45)</f>
        <v>282513554.65392625</v>
      </c>
      <c r="N46" s="23"/>
      <c r="O46" s="49"/>
      <c r="P46" s="49"/>
      <c r="Q46" s="20" t="s">
        <v>77</v>
      </c>
      <c r="R46" s="22">
        <f>SUM(R12:R15,R17:R29,R31:R45)</f>
        <v>290248601.46269494</v>
      </c>
      <c r="S46" s="22">
        <f>SUM(S12:S15,S17:S29,S31:S45)</f>
        <v>0</v>
      </c>
      <c r="T46" s="22">
        <f>SUM(T12:T15,T17:T29,T31:T45)</f>
        <v>290248601.46269494</v>
      </c>
      <c r="U46" s="22">
        <f>SUM(U12:U15,U17:U29,U31:U45)</f>
        <v>0</v>
      </c>
      <c r="V46" s="22">
        <f>SUM(V12:V15,V17:V29,V31:V45)</f>
        <v>290248601.46269494</v>
      </c>
      <c r="W46" s="24"/>
      <c r="X46" s="24"/>
      <c r="Y46" s="22">
        <f>SUM(Y12:Y15,Y17:Y29,Y31:Y44)</f>
        <v>5801285.1065765172</v>
      </c>
    </row>
    <row r="47" spans="1:25" x14ac:dyDescent="0.25">
      <c r="A47" s="63"/>
      <c r="B47" s="49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63"/>
      <c r="B48" s="49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63"/>
      <c r="B49" s="63"/>
      <c r="C49" s="20" t="s">
        <v>61</v>
      </c>
      <c r="D49" s="16">
        <f>SUM(D46:D48)</f>
        <v>290248601.46269494</v>
      </c>
      <c r="E49" s="16">
        <f>SUM(E46:E48)</f>
        <v>0</v>
      </c>
      <c r="F49" s="16">
        <f>SUM(F46:F48)</f>
        <v>0</v>
      </c>
      <c r="G49" s="16">
        <f>SUM(G46:G48)</f>
        <v>290248601.46269494</v>
      </c>
      <c r="H49" s="33"/>
      <c r="I49" s="16">
        <f>SUM(I46:I48)</f>
        <v>1933761.7021921719</v>
      </c>
      <c r="J49" s="16">
        <f>SUM(J46:J48)</f>
        <v>5801285.1065765172</v>
      </c>
      <c r="K49" s="16">
        <f>SUM(K46:K48)</f>
        <v>0</v>
      </c>
      <c r="L49" s="16">
        <f>SUM(L46:L48)</f>
        <v>7735046.8087686878</v>
      </c>
      <c r="M49" s="16">
        <f>SUM(M46:M48)</f>
        <v>282513554.65392625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63"/>
      <c r="B50" s="63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63"/>
      <c r="B51" s="63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5801285.1065765172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5801285.1065765172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62"/>
      <c r="I62" s="43"/>
      <c r="J62" s="43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ageMargins left="0.7" right="0.7" top="0.75" bottom="0.75" header="0.3" footer="0.3"/>
  <pageSetup scale="71" orientation="landscape" r:id="rId1"/>
  <headerFooter>
    <oddFooter>&amp;A&amp;RPage &amp;P</oddFooter>
  </headerFooter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2B0F-D770-4425-8203-6D20E1DFEE10}">
  <dimension ref="A2:Y62"/>
  <sheetViews>
    <sheetView showGridLines="0" tabSelected="1" view="pageBreakPreview" zoomScale="60" zoomScaleNormal="100" workbookViewId="0">
      <pane xSplit="3" ySplit="10" topLeftCell="M11" activePane="bottomRight" state="frozen"/>
      <selection activeCell="V30" sqref="V30"/>
      <selection pane="topRight" activeCell="V30" sqref="V30"/>
      <selection pane="bottomLeft" activeCell="V30" sqref="V30"/>
      <selection pane="bottomRight" activeCell="V30" sqref="V30"/>
    </sheetView>
  </sheetViews>
  <sheetFormatPr defaultColWidth="9.109375" defaultRowHeight="12" x14ac:dyDescent="0.25"/>
  <cols>
    <col min="1" max="1" width="4.5546875" style="2" bestFit="1" customWidth="1"/>
    <col min="2" max="2" width="6.44140625" style="2" customWidth="1"/>
    <col min="3" max="3" width="48" style="1" bestFit="1" customWidth="1"/>
    <col min="4" max="4" width="12.88671875" style="1" bestFit="1" customWidth="1"/>
    <col min="5" max="5" width="12" style="1" bestFit="1" customWidth="1"/>
    <col min="6" max="6" width="7.6640625" style="1" bestFit="1" customWidth="1"/>
    <col min="7" max="7" width="12.88671875" style="1" customWidth="1"/>
    <col min="8" max="8" width="5.5546875" style="2" bestFit="1" customWidth="1"/>
    <col min="9" max="9" width="12.88671875" style="1" bestFit="1" customWidth="1"/>
    <col min="10" max="10" width="9.88671875" style="1" bestFit="1" customWidth="1"/>
    <col min="11" max="11" width="7.6640625" style="1" bestFit="1" customWidth="1"/>
    <col min="12" max="13" width="12" style="1" bestFit="1" customWidth="1"/>
    <col min="14" max="14" width="5.21875" style="1" customWidth="1"/>
    <col min="15" max="16" width="9.109375" style="1"/>
    <col min="17" max="17" width="37.5546875" style="1" bestFit="1" customWidth="1"/>
    <col min="18" max="18" width="12.21875" style="1" customWidth="1"/>
    <col min="19" max="19" width="13.44140625" style="1" customWidth="1"/>
    <col min="20" max="20" width="11" style="1" customWidth="1"/>
    <col min="21" max="21" width="13.88671875" style="1" customWidth="1"/>
    <col min="22" max="22" width="13.6640625" style="1" customWidth="1"/>
    <col min="23" max="23" width="9.109375" style="1"/>
    <col min="24" max="24" width="13.109375" style="1" customWidth="1"/>
    <col min="25" max="25" width="11.88671875" style="1" customWidth="1"/>
    <col min="26" max="16384" width="9.109375" style="1"/>
  </cols>
  <sheetData>
    <row r="2" spans="1:25" ht="21" x14ac:dyDescent="0.4">
      <c r="A2" s="106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R2" s="53" t="s">
        <v>82</v>
      </c>
      <c r="S2" s="53"/>
      <c r="T2" s="53"/>
      <c r="U2" s="53"/>
      <c r="V2" s="53"/>
      <c r="W2" s="53"/>
      <c r="X2" s="53"/>
      <c r="Y2" s="53"/>
    </row>
    <row r="4" spans="1:25" ht="15.6" x14ac:dyDescent="0.3">
      <c r="D4" s="107" t="s">
        <v>73</v>
      </c>
      <c r="E4" s="107"/>
      <c r="F4" s="45" t="s">
        <v>76</v>
      </c>
      <c r="T4" s="61" t="s">
        <v>73</v>
      </c>
      <c r="U4" s="45" t="str">
        <f>F4</f>
        <v>ASPE</v>
      </c>
    </row>
    <row r="5" spans="1:25" ht="15.6" x14ac:dyDescent="0.3">
      <c r="E5" s="61" t="s">
        <v>74</v>
      </c>
      <c r="F5" s="45">
        <v>2023</v>
      </c>
      <c r="T5" s="61" t="s">
        <v>74</v>
      </c>
      <c r="U5" s="45">
        <f>F5</f>
        <v>2023</v>
      </c>
    </row>
    <row r="7" spans="1:25" x14ac:dyDescent="0.25">
      <c r="D7" s="108"/>
      <c r="E7" s="108"/>
      <c r="F7" s="108"/>
      <c r="G7" s="108"/>
      <c r="H7" s="108"/>
    </row>
    <row r="9" spans="1:25" x14ac:dyDescent="0.25">
      <c r="D9" s="109" t="s">
        <v>7</v>
      </c>
      <c r="E9" s="109"/>
      <c r="F9" s="109"/>
      <c r="G9" s="109"/>
      <c r="I9" s="109" t="s">
        <v>8</v>
      </c>
      <c r="J9" s="109"/>
      <c r="K9" s="109"/>
      <c r="L9" s="109"/>
    </row>
    <row r="10" spans="1:25" s="5" customFormat="1" ht="24" x14ac:dyDescent="0.3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5">
      <c r="A11" s="104" t="s">
        <v>38</v>
      </c>
      <c r="B11" s="104"/>
      <c r="C11" s="104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O11" s="104" t="s">
        <v>38</v>
      </c>
      <c r="P11" s="104"/>
      <c r="Q11" s="104"/>
      <c r="R11" s="59" t="s">
        <v>51</v>
      </c>
      <c r="S11" s="59" t="s">
        <v>52</v>
      </c>
      <c r="T11" s="59" t="s">
        <v>53</v>
      </c>
      <c r="U11" s="59" t="s">
        <v>54</v>
      </c>
      <c r="V11" s="59" t="s">
        <v>85</v>
      </c>
      <c r="W11" s="59" t="s">
        <v>55</v>
      </c>
      <c r="X11" s="59" t="s">
        <v>56</v>
      </c>
      <c r="Y11" s="59" t="s">
        <v>86</v>
      </c>
    </row>
    <row r="12" spans="1:25" hidden="1" x14ac:dyDescent="0.25">
      <c r="A12" s="63"/>
      <c r="B12" s="63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63"/>
      <c r="P12" s="63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5">
      <c r="A13" s="63"/>
      <c r="B13" s="63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63"/>
      <c r="P13" s="63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5">
      <c r="A14" s="63"/>
      <c r="B14" s="63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63"/>
      <c r="P14" s="63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5">
      <c r="A15" s="63"/>
      <c r="B15" s="63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63"/>
      <c r="P15" s="63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5">
      <c r="A16" s="104" t="s">
        <v>37</v>
      </c>
      <c r="B16" s="104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O16" s="104" t="s">
        <v>37</v>
      </c>
      <c r="P16" s="104"/>
      <c r="Q16" s="104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5">
      <c r="A17" s="63"/>
      <c r="B17" s="63">
        <v>1705</v>
      </c>
      <c r="C17" s="14" t="s">
        <v>29</v>
      </c>
      <c r="D17" s="15">
        <f>+'2022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+'2022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63"/>
      <c r="P17" s="63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5">
      <c r="A18" s="63"/>
      <c r="B18" s="63">
        <v>1706</v>
      </c>
      <c r="C18" s="14" t="s">
        <v>25</v>
      </c>
      <c r="D18" s="15">
        <f>+'2022 RCL'!G18</f>
        <v>0</v>
      </c>
      <c r="E18" s="15">
        <v>0</v>
      </c>
      <c r="F18" s="15">
        <v>0</v>
      </c>
      <c r="G18" s="16">
        <f t="shared" si="4"/>
        <v>0</v>
      </c>
      <c r="H18" s="38"/>
      <c r="I18" s="32">
        <f>+'2022 RCL'!L18</f>
        <v>0</v>
      </c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63"/>
      <c r="P18" s="63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5">
      <c r="A19" s="63"/>
      <c r="B19" s="63">
        <v>1708</v>
      </c>
      <c r="C19" s="14" t="s">
        <v>31</v>
      </c>
      <c r="D19" s="15">
        <f>+'2022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+'2022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63"/>
      <c r="P19" s="63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5">
      <c r="A20" s="63"/>
      <c r="B20" s="63">
        <v>1710</v>
      </c>
      <c r="C20" s="14" t="s">
        <v>26</v>
      </c>
      <c r="D20" s="15">
        <f>+'2022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+'2022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63"/>
      <c r="P20" s="63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5">
      <c r="A21" s="63">
        <v>47</v>
      </c>
      <c r="B21" s="63">
        <v>1715</v>
      </c>
      <c r="C21" s="14" t="s">
        <v>14</v>
      </c>
      <c r="D21" s="15">
        <f>+'2022 RCL'!G21</f>
        <v>65580962.686429963</v>
      </c>
      <c r="E21" s="15">
        <v>95834414.228489429</v>
      </c>
      <c r="F21" s="15">
        <v>0</v>
      </c>
      <c r="G21" s="16">
        <f t="shared" si="4"/>
        <v>161415376.91491938</v>
      </c>
      <c r="H21" s="38">
        <f>'2023 Combined'!H21</f>
        <v>50</v>
      </c>
      <c r="I21" s="32">
        <f>+'2022 RCL'!L21</f>
        <v>365328.96110211074</v>
      </c>
      <c r="J21" s="30">
        <f t="shared" si="5"/>
        <v>2176933.6380112721</v>
      </c>
      <c r="K21" s="32"/>
      <c r="L21" s="16">
        <f t="shared" si="6"/>
        <v>2542262.5991133829</v>
      </c>
      <c r="M21" s="18">
        <f t="shared" si="7"/>
        <v>158873114.315806</v>
      </c>
      <c r="O21" s="63">
        <v>47</v>
      </c>
      <c r="P21" s="63">
        <v>1715</v>
      </c>
      <c r="Q21" s="14" t="s">
        <v>14</v>
      </c>
      <c r="R21" s="18">
        <f t="shared" si="8"/>
        <v>65580962.686429963</v>
      </c>
      <c r="S21" s="32">
        <v>0</v>
      </c>
      <c r="T21" s="18">
        <f t="shared" si="2"/>
        <v>65580962.686429963</v>
      </c>
      <c r="U21" s="18">
        <f t="shared" si="9"/>
        <v>95834414.228489429</v>
      </c>
      <c r="V21" s="18">
        <v>108846681.90056361</v>
      </c>
      <c r="W21" s="39">
        <f t="shared" si="11"/>
        <v>50</v>
      </c>
      <c r="X21" s="19">
        <f t="shared" si="12"/>
        <v>0.02</v>
      </c>
      <c r="Y21" s="18">
        <f t="shared" si="13"/>
        <v>2176933.6380112721</v>
      </c>
    </row>
    <row r="22" spans="1:25" x14ac:dyDescent="0.25">
      <c r="A22" s="63">
        <v>47</v>
      </c>
      <c r="B22" s="63" t="s">
        <v>10</v>
      </c>
      <c r="C22" s="14" t="s">
        <v>21</v>
      </c>
      <c r="D22" s="15">
        <f>+'2022 RCL'!G22</f>
        <v>6655376.7286132816</v>
      </c>
      <c r="E22" s="15">
        <v>7304106.5933803394</v>
      </c>
      <c r="F22" s="15">
        <v>0</v>
      </c>
      <c r="G22" s="16">
        <f t="shared" si="4"/>
        <v>13959483.321993621</v>
      </c>
      <c r="H22" s="38">
        <f>'2023 Combined'!H22</f>
        <v>40</v>
      </c>
      <c r="I22" s="32">
        <f>+'2022 RCL'!L22</f>
        <v>49028.852960944416</v>
      </c>
      <c r="J22" s="30">
        <f t="shared" si="5"/>
        <v>250462.3090587116</v>
      </c>
      <c r="K22" s="32"/>
      <c r="L22" s="16">
        <f t="shared" si="6"/>
        <v>299491.16201965604</v>
      </c>
      <c r="M22" s="18">
        <f t="shared" si="7"/>
        <v>13659992.159973964</v>
      </c>
      <c r="O22" s="63">
        <v>47</v>
      </c>
      <c r="P22" s="63" t="s">
        <v>10</v>
      </c>
      <c r="Q22" s="14" t="s">
        <v>21</v>
      </c>
      <c r="R22" s="18">
        <f t="shared" si="8"/>
        <v>6655376.7286132816</v>
      </c>
      <c r="S22" s="32">
        <v>0</v>
      </c>
      <c r="T22" s="18">
        <f t="shared" si="2"/>
        <v>6655376.7286132816</v>
      </c>
      <c r="U22" s="18">
        <f t="shared" si="9"/>
        <v>7304106.5933803394</v>
      </c>
      <c r="V22" s="18">
        <v>10018492.362348463</v>
      </c>
      <c r="W22" s="39">
        <f t="shared" si="11"/>
        <v>40</v>
      </c>
      <c r="X22" s="19">
        <f t="shared" si="12"/>
        <v>2.5000000000000001E-2</v>
      </c>
      <c r="Y22" s="18">
        <f t="shared" si="13"/>
        <v>250462.3090587116</v>
      </c>
    </row>
    <row r="23" spans="1:25" x14ac:dyDescent="0.25">
      <c r="A23" s="63">
        <v>47</v>
      </c>
      <c r="B23" s="63" t="s">
        <v>11</v>
      </c>
      <c r="C23" s="14" t="s">
        <v>22</v>
      </c>
      <c r="D23" s="15">
        <f>+'2022 RCL'!G23</f>
        <v>2884421.8895869427</v>
      </c>
      <c r="E23" s="15">
        <v>3891991.4258219386</v>
      </c>
      <c r="F23" s="15">
        <v>0</v>
      </c>
      <c r="G23" s="16">
        <f t="shared" si="4"/>
        <v>6776413.3154088818</v>
      </c>
      <c r="H23" s="38">
        <f>'2023 Combined'!H23</f>
        <v>20</v>
      </c>
      <c r="I23" s="32">
        <f>+'2022 RCL'!L23</f>
        <v>39863.875182697055</v>
      </c>
      <c r="J23" s="30">
        <f t="shared" si="5"/>
        <v>231666.41197838492</v>
      </c>
      <c r="K23" s="32"/>
      <c r="L23" s="16">
        <f t="shared" si="6"/>
        <v>271530.28716108197</v>
      </c>
      <c r="M23" s="18">
        <f>G23-L23</f>
        <v>6504883.0282477997</v>
      </c>
      <c r="O23" s="63">
        <v>47</v>
      </c>
      <c r="P23" s="63" t="s">
        <v>11</v>
      </c>
      <c r="Q23" s="14" t="s">
        <v>22</v>
      </c>
      <c r="R23" s="18">
        <f t="shared" si="8"/>
        <v>2884421.8895869427</v>
      </c>
      <c r="S23" s="32">
        <v>0</v>
      </c>
      <c r="T23" s="18">
        <f t="shared" si="2"/>
        <v>2884421.8895869427</v>
      </c>
      <c r="U23" s="18">
        <f t="shared" si="9"/>
        <v>3891991.4258219386</v>
      </c>
      <c r="V23" s="18">
        <v>4633328.239567698</v>
      </c>
      <c r="W23" s="39">
        <f t="shared" si="11"/>
        <v>20</v>
      </c>
      <c r="X23" s="19">
        <f t="shared" si="12"/>
        <v>0.05</v>
      </c>
      <c r="Y23" s="18">
        <f t="shared" si="13"/>
        <v>231666.41197838492</v>
      </c>
    </row>
    <row r="24" spans="1:25" x14ac:dyDescent="0.25">
      <c r="A24" s="63">
        <v>47</v>
      </c>
      <c r="B24" s="63">
        <v>1720</v>
      </c>
      <c r="C24" s="14" t="s">
        <v>16</v>
      </c>
      <c r="D24" s="15">
        <f>+'2022 RCL'!G24</f>
        <v>145009153.61523363</v>
      </c>
      <c r="E24" s="15">
        <v>96402214.367140636</v>
      </c>
      <c r="F24" s="15">
        <v>0</v>
      </c>
      <c r="G24" s="16">
        <f t="shared" si="4"/>
        <v>241411367.98237425</v>
      </c>
      <c r="H24" s="38">
        <f>'2023 Combined'!H24</f>
        <v>60</v>
      </c>
      <c r="I24" s="32">
        <f>+'2022 RCL'!L24</f>
        <v>687977.1134755899</v>
      </c>
      <c r="J24" s="30">
        <f t="shared" si="5"/>
        <v>3147332.6179466578</v>
      </c>
      <c r="K24" s="32"/>
      <c r="L24" s="16">
        <f t="shared" si="6"/>
        <v>3835309.7314222478</v>
      </c>
      <c r="M24" s="18">
        <f t="shared" ref="M24:M45" si="14">G24-L24</f>
        <v>237576058.25095201</v>
      </c>
      <c r="O24" s="63">
        <v>47</v>
      </c>
      <c r="P24" s="63">
        <v>1720</v>
      </c>
      <c r="Q24" s="14" t="s">
        <v>16</v>
      </c>
      <c r="R24" s="18">
        <f t="shared" si="8"/>
        <v>145009153.61523363</v>
      </c>
      <c r="S24" s="32">
        <v>0</v>
      </c>
      <c r="T24" s="18">
        <f t="shared" si="2"/>
        <v>145009153.61523363</v>
      </c>
      <c r="U24" s="18">
        <f t="shared" si="9"/>
        <v>96402214.367140636</v>
      </c>
      <c r="V24" s="18">
        <v>188839957.07679948</v>
      </c>
      <c r="W24" s="39">
        <f t="shared" si="11"/>
        <v>60</v>
      </c>
      <c r="X24" s="19">
        <f t="shared" si="12"/>
        <v>1.6666666666666666E-2</v>
      </c>
      <c r="Y24" s="18">
        <f t="shared" si="13"/>
        <v>3147332.6179466578</v>
      </c>
    </row>
    <row r="25" spans="1:25" x14ac:dyDescent="0.25">
      <c r="A25" s="63">
        <v>47</v>
      </c>
      <c r="B25" s="63">
        <v>1725</v>
      </c>
      <c r="C25" s="14" t="s">
        <v>17</v>
      </c>
      <c r="D25" s="15">
        <f>+'2022 RCL'!G25</f>
        <v>1727764.7165580746</v>
      </c>
      <c r="E25" s="15">
        <v>31058121.471695062</v>
      </c>
      <c r="F25" s="15">
        <v>0</v>
      </c>
      <c r="G25" s="16">
        <f t="shared" si="4"/>
        <v>32785886.188253134</v>
      </c>
      <c r="H25" s="38">
        <f>'2023 Combined'!H25</f>
        <v>45</v>
      </c>
      <c r="I25" s="32">
        <f>+'2022 RCL'!L25</f>
        <v>9598.692869767081</v>
      </c>
      <c r="J25" s="30">
        <f t="shared" si="5"/>
        <v>374299.52485081909</v>
      </c>
      <c r="K25" s="32"/>
      <c r="L25" s="16">
        <f t="shared" si="6"/>
        <v>383898.21772058617</v>
      </c>
      <c r="M25" s="18">
        <f t="shared" si="14"/>
        <v>32401987.970532548</v>
      </c>
      <c r="O25" s="63">
        <v>47</v>
      </c>
      <c r="P25" s="63">
        <v>1725</v>
      </c>
      <c r="Q25" s="14" t="s">
        <v>17</v>
      </c>
      <c r="R25" s="18">
        <f t="shared" si="8"/>
        <v>1727764.7165580746</v>
      </c>
      <c r="S25" s="32">
        <v>0</v>
      </c>
      <c r="T25" s="18">
        <f t="shared" si="2"/>
        <v>1727764.7165580746</v>
      </c>
      <c r="U25" s="18">
        <f t="shared" si="9"/>
        <v>31058121.471695062</v>
      </c>
      <c r="V25" s="18">
        <v>16843478.618286859</v>
      </c>
      <c r="W25" s="39">
        <f t="shared" si="11"/>
        <v>45</v>
      </c>
      <c r="X25" s="19">
        <f t="shared" si="12"/>
        <v>2.2222222222222223E-2</v>
      </c>
      <c r="Y25" s="18">
        <f t="shared" si="13"/>
        <v>374299.52485081909</v>
      </c>
    </row>
    <row r="26" spans="1:25" x14ac:dyDescent="0.25">
      <c r="A26" s="63">
        <v>47</v>
      </c>
      <c r="B26" s="63">
        <v>1730</v>
      </c>
      <c r="C26" s="14" t="s">
        <v>18</v>
      </c>
      <c r="D26" s="15">
        <f>+'2022 RCL'!G26</f>
        <v>168192805.57201177</v>
      </c>
      <c r="E26" s="15">
        <v>114748745.4640886</v>
      </c>
      <c r="F26" s="15">
        <v>0</v>
      </c>
      <c r="G26" s="16">
        <f t="shared" si="4"/>
        <v>282941551.03610039</v>
      </c>
      <c r="H26" s="38">
        <f>'2023 Combined'!H26</f>
        <v>45</v>
      </c>
      <c r="I26" s="32">
        <f>+'2022 RCL'!L26</f>
        <v>1071424.288825619</v>
      </c>
      <c r="J26" s="30">
        <f t="shared" si="5"/>
        <v>4904126.6349418946</v>
      </c>
      <c r="K26" s="32"/>
      <c r="L26" s="16">
        <f t="shared" si="6"/>
        <v>5975550.9237675136</v>
      </c>
      <c r="M26" s="18">
        <f t="shared" si="14"/>
        <v>276966000.11233288</v>
      </c>
      <c r="O26" s="63">
        <v>47</v>
      </c>
      <c r="P26" s="63">
        <v>1730</v>
      </c>
      <c r="Q26" s="14" t="s">
        <v>18</v>
      </c>
      <c r="R26" s="18">
        <f t="shared" si="8"/>
        <v>168192805.57201177</v>
      </c>
      <c r="S26" s="32">
        <v>0</v>
      </c>
      <c r="T26" s="18">
        <f t="shared" si="2"/>
        <v>168192805.57201177</v>
      </c>
      <c r="U26" s="18">
        <f t="shared" si="9"/>
        <v>114748745.4640886</v>
      </c>
      <c r="V26" s="18">
        <v>220685698.57238525</v>
      </c>
      <c r="W26" s="39">
        <f t="shared" si="11"/>
        <v>45</v>
      </c>
      <c r="X26" s="19">
        <f t="shared" si="12"/>
        <v>2.2222222222222223E-2</v>
      </c>
      <c r="Y26" s="18">
        <f t="shared" si="13"/>
        <v>4904126.6349418946</v>
      </c>
    </row>
    <row r="27" spans="1:25" x14ac:dyDescent="0.25">
      <c r="A27" s="63"/>
      <c r="B27" s="63">
        <v>1735</v>
      </c>
      <c r="C27" s="14" t="s">
        <v>19</v>
      </c>
      <c r="D27" s="15">
        <f>+'2022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+'2022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63"/>
      <c r="P27" s="63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5">
      <c r="A28" s="63"/>
      <c r="B28" s="63">
        <v>1740</v>
      </c>
      <c r="C28" s="14" t="s">
        <v>20</v>
      </c>
      <c r="D28" s="15">
        <f>+'2022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+'2022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63"/>
      <c r="P28" s="63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5">
      <c r="A29" s="63"/>
      <c r="B29" s="63">
        <v>1745</v>
      </c>
      <c r="C29" s="14" t="s">
        <v>27</v>
      </c>
      <c r="D29" s="15">
        <f>+'2022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+'2022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63"/>
      <c r="P29" s="63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5">
      <c r="A30" s="104" t="s">
        <v>36</v>
      </c>
      <c r="B30" s="104"/>
      <c r="C30" s="10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O30" s="104" t="s">
        <v>36</v>
      </c>
      <c r="P30" s="104"/>
      <c r="Q30" s="104"/>
      <c r="R30" s="59" t="s">
        <v>51</v>
      </c>
      <c r="S30" s="59" t="s">
        <v>52</v>
      </c>
      <c r="T30" s="59" t="s">
        <v>53</v>
      </c>
      <c r="U30" s="59" t="s">
        <v>54</v>
      </c>
      <c r="V30" s="59" t="s">
        <v>85</v>
      </c>
      <c r="W30" s="59" t="s">
        <v>55</v>
      </c>
      <c r="X30" s="59" t="s">
        <v>56</v>
      </c>
      <c r="Y30" s="59" t="s">
        <v>86</v>
      </c>
    </row>
    <row r="31" spans="1:25" hidden="1" x14ac:dyDescent="0.25">
      <c r="A31" s="63"/>
      <c r="B31" s="63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63"/>
      <c r="P31" s="63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5" hidden="1" x14ac:dyDescent="0.25">
      <c r="A32" s="63">
        <v>10.1</v>
      </c>
      <c r="B32" s="63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63">
        <v>10.1</v>
      </c>
      <c r="P32" s="63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5">
      <c r="A33" s="63">
        <v>8</v>
      </c>
      <c r="B33" s="63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63">
        <v>8</v>
      </c>
      <c r="P33" s="63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5">
      <c r="A34" s="63"/>
      <c r="B34" s="63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63"/>
      <c r="P34" s="63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5">
      <c r="A35" s="63">
        <v>10.1</v>
      </c>
      <c r="B35" s="63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63">
        <v>10.1</v>
      </c>
      <c r="P35" s="63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5">
      <c r="A36" s="63"/>
      <c r="B36" s="63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63"/>
      <c r="P36" s="63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5">
      <c r="A37" s="63"/>
      <c r="B37" s="63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63"/>
      <c r="P37" s="63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5">
      <c r="A38" s="63"/>
      <c r="B38" s="63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63"/>
      <c r="P38" s="63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5">
      <c r="A39" s="63"/>
      <c r="B39" s="63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63"/>
      <c r="P39" s="63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5">
      <c r="A40" s="63"/>
      <c r="B40" s="63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63"/>
      <c r="P40" s="63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5">
      <c r="A41" s="63"/>
      <c r="B41" s="63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63"/>
      <c r="P41" s="63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5">
      <c r="A42" s="63"/>
      <c r="B42" s="63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63"/>
      <c r="P42" s="63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5">
      <c r="A43" s="63"/>
      <c r="B43" s="46">
        <v>1995</v>
      </c>
      <c r="C43" s="40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63"/>
      <c r="P43" s="46">
        <v>1995</v>
      </c>
      <c r="Q43" s="40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5">
      <c r="A44" s="47"/>
      <c r="B44" s="48">
        <v>2440</v>
      </c>
      <c r="C44" s="41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7"/>
      <c r="P44" s="48">
        <v>2440</v>
      </c>
      <c r="Q44" s="41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5">
      <c r="A45" s="63"/>
      <c r="B45" s="63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63"/>
      <c r="P45" s="63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5">
      <c r="A46" s="49"/>
      <c r="B46" s="49"/>
      <c r="C46" s="20" t="s">
        <v>58</v>
      </c>
      <c r="D46" s="22">
        <f>SUM(D12:D15,D17:D29,D31:D45)</f>
        <v>390050485.20843363</v>
      </c>
      <c r="E46" s="22">
        <f>SUM(E12:E15,E17:E29,E31:E45)</f>
        <v>349239593.55061603</v>
      </c>
      <c r="F46" s="22">
        <f>SUM(F12:F15,F17:F29,F31:F45)</f>
        <v>0</v>
      </c>
      <c r="G46" s="22">
        <f>SUM(G12:G15,G17:G29,G31:G45)</f>
        <v>739290078.75904965</v>
      </c>
      <c r="H46" s="33"/>
      <c r="I46" s="22">
        <f>SUM(I12:I15,I17:I29,I31:I45)</f>
        <v>2223221.7844167282</v>
      </c>
      <c r="J46" s="22">
        <f>SUM(J12:J15,J17:J29,J31:J45)</f>
        <v>11084821.136787741</v>
      </c>
      <c r="K46" s="22">
        <f>SUM(K12:K15,K17:K29,K31:K45)</f>
        <v>0</v>
      </c>
      <c r="L46" s="22">
        <f>SUM(L12:L15,L17:L29,L31:L45)</f>
        <v>13308042.921204468</v>
      </c>
      <c r="M46" s="22">
        <f>SUM(M12:M15,M17:M29,M31:M45)</f>
        <v>725982035.83784509</v>
      </c>
      <c r="N46" s="23"/>
      <c r="O46" s="49"/>
      <c r="P46" s="49"/>
      <c r="Q46" s="20" t="s">
        <v>77</v>
      </c>
      <c r="R46" s="22">
        <f>SUM(R12:R15,R17:R29,R31:R45)</f>
        <v>390050485.20843363</v>
      </c>
      <c r="S46" s="22">
        <f>SUM(S12:S15,S17:S29,S31:S45)</f>
        <v>0</v>
      </c>
      <c r="T46" s="22">
        <f>SUM(T12:T15,T17:T29,T31:T45)</f>
        <v>390050485.20843363</v>
      </c>
      <c r="U46" s="22">
        <f>SUM(U12:U15,U17:U29,U31:U45)</f>
        <v>349239593.55061603</v>
      </c>
      <c r="V46" s="22">
        <f>SUM(V12:V15,V17:V29,V31:V45)</f>
        <v>549867636.76995134</v>
      </c>
      <c r="W46" s="24"/>
      <c r="X46" s="24"/>
      <c r="Y46" s="22">
        <f>SUM(Y12:Y15,Y17:Y29,Y31:Y44)</f>
        <v>11084821.136787741</v>
      </c>
    </row>
    <row r="47" spans="1:25" x14ac:dyDescent="0.25">
      <c r="A47" s="63"/>
      <c r="B47" s="49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5">
      <c r="A48" s="63"/>
      <c r="B48" s="49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5">
      <c r="A49" s="63"/>
      <c r="B49" s="63"/>
      <c r="C49" s="20" t="s">
        <v>61</v>
      </c>
      <c r="D49" s="16">
        <f>SUM(D46:D48)</f>
        <v>390050485.20843363</v>
      </c>
      <c r="E49" s="16">
        <f>SUM(E46:E48)</f>
        <v>349239593.55061603</v>
      </c>
      <c r="F49" s="16">
        <f>SUM(F46:F48)</f>
        <v>0</v>
      </c>
      <c r="G49" s="16">
        <f>SUM(G46:G48)</f>
        <v>739290078.75904965</v>
      </c>
      <c r="H49" s="33"/>
      <c r="I49" s="16">
        <f>SUM(I46:I48)</f>
        <v>2223221.7844167282</v>
      </c>
      <c r="J49" s="16">
        <f>SUM(J46:J48)</f>
        <v>11084821.136787741</v>
      </c>
      <c r="K49" s="16">
        <f>SUM(K46:K48)</f>
        <v>0</v>
      </c>
      <c r="L49" s="16">
        <f>SUM(L46:L48)</f>
        <v>13308042.921204468</v>
      </c>
      <c r="M49" s="16">
        <f>SUM(M46:M48)</f>
        <v>725982035.83784509</v>
      </c>
      <c r="R49" s="6"/>
      <c r="S49" s="6"/>
      <c r="T49" s="6"/>
      <c r="U49" s="6"/>
      <c r="V49" s="6"/>
      <c r="W49" s="2"/>
      <c r="X49" s="7"/>
      <c r="Y49" s="6"/>
    </row>
    <row r="50" spans="1:25" x14ac:dyDescent="0.25">
      <c r="A50" s="63"/>
      <c r="B50" s="63"/>
      <c r="C50" s="111" t="s">
        <v>62</v>
      </c>
      <c r="D50" s="111"/>
      <c r="E50" s="111"/>
      <c r="F50" s="111"/>
      <c r="G50" s="111"/>
      <c r="H50" s="111"/>
      <c r="I50" s="111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5">
      <c r="A51" s="63"/>
      <c r="B51" s="63"/>
      <c r="C51" s="112" t="s">
        <v>63</v>
      </c>
      <c r="D51" s="112"/>
      <c r="E51" s="112"/>
      <c r="F51" s="112"/>
      <c r="G51" s="112"/>
      <c r="H51" s="112"/>
      <c r="I51" s="112"/>
      <c r="J51" s="16">
        <f>J49+J50</f>
        <v>11084821.136787741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5">
      <c r="A52" s="50"/>
      <c r="B52" s="50"/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5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5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5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5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5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5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6" thickBot="1" x14ac:dyDescent="0.3">
      <c r="D59" s="3"/>
      <c r="E59" s="3"/>
      <c r="F59" s="3"/>
      <c r="G59" s="35" t="s">
        <v>68</v>
      </c>
      <c r="I59" s="3"/>
      <c r="J59" s="27">
        <f>J51+SUM(J54:J58)</f>
        <v>11084821.136787741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6" thickTop="1" x14ac:dyDescent="0.25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5">
      <c r="D62" s="42"/>
      <c r="E62" s="43"/>
      <c r="F62" s="43"/>
      <c r="G62" s="43"/>
      <c r="H62" s="62"/>
      <c r="I62" s="43"/>
      <c r="J62" s="43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ageMargins left="0.7" right="0.7" top="0.75" bottom="0.75" header="0.3" footer="0.3"/>
  <pageSetup scale="71" orientation="landscape" r:id="rId1"/>
  <headerFooter>
    <oddFooter>&amp;A&amp;RPage &amp;P</oddFooter>
  </headerFooter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544F-7ABB-4546-8721-1CE029E71B25}">
  <sheetPr>
    <tabColor theme="9"/>
  </sheetPr>
  <dimension ref="B1:AA202"/>
  <sheetViews>
    <sheetView topLeftCell="A30" workbookViewId="0">
      <selection activeCell="F188" sqref="A186:F188"/>
    </sheetView>
  </sheetViews>
  <sheetFormatPr defaultColWidth="9.109375" defaultRowHeight="13.8" x14ac:dyDescent="0.3"/>
  <cols>
    <col min="1" max="1" width="9.109375" style="64"/>
    <col min="2" max="2" width="46.5546875" style="64" bestFit="1" customWidth="1"/>
    <col min="3" max="3" width="23.6640625" style="64" customWidth="1"/>
    <col min="4" max="4" width="26" style="64" customWidth="1"/>
    <col min="5" max="6" width="17.88671875" style="64" customWidth="1"/>
    <col min="7" max="7" width="4.6640625" style="64" customWidth="1"/>
    <col min="8" max="8" width="9.109375" style="64"/>
    <col min="9" max="9" width="16.21875" style="64" bestFit="1" customWidth="1"/>
    <col min="10" max="10" width="10.109375" style="67" bestFit="1" customWidth="1"/>
    <col min="11" max="12" width="9.109375" style="67"/>
    <col min="13" max="13" width="9.88671875" style="67" bestFit="1" customWidth="1"/>
    <col min="14" max="17" width="9.109375" style="67"/>
    <col min="18" max="20" width="9.5546875" style="67" bestFit="1" customWidth="1"/>
    <col min="21" max="21" width="10" style="67" customWidth="1"/>
    <col min="22" max="22" width="9.109375" style="67"/>
    <col min="23" max="23" width="10.5546875" style="65" customWidth="1"/>
    <col min="24" max="25" width="9.109375" style="64"/>
    <col min="26" max="26" width="16.5546875" style="64" bestFit="1" customWidth="1"/>
    <col min="27" max="27" width="17.5546875" style="64" bestFit="1" customWidth="1"/>
    <col min="28" max="16384" width="9.109375" style="64"/>
  </cols>
  <sheetData>
    <row r="1" spans="2:23" x14ac:dyDescent="0.3">
      <c r="B1" s="119" t="s">
        <v>91</v>
      </c>
      <c r="C1" s="119"/>
      <c r="D1" s="119"/>
      <c r="E1" s="119"/>
      <c r="F1" s="119"/>
      <c r="H1" s="119" t="s">
        <v>92</v>
      </c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</row>
    <row r="4" spans="2:23" x14ac:dyDescent="0.3">
      <c r="B4" s="66" t="s">
        <v>93</v>
      </c>
      <c r="H4" s="66" t="s">
        <v>94</v>
      </c>
    </row>
    <row r="6" spans="2:23" ht="27.6" x14ac:dyDescent="0.3">
      <c r="B6" s="68" t="s">
        <v>95</v>
      </c>
      <c r="C6" s="69" t="s">
        <v>96</v>
      </c>
      <c r="D6" s="69" t="s">
        <v>97</v>
      </c>
      <c r="E6" s="70" t="s">
        <v>77</v>
      </c>
      <c r="F6" s="71"/>
      <c r="H6" s="120"/>
      <c r="I6" s="121"/>
      <c r="J6" s="72" t="s">
        <v>98</v>
      </c>
      <c r="K6" s="72" t="s">
        <v>99</v>
      </c>
      <c r="L6" s="72" t="s">
        <v>100</v>
      </c>
      <c r="M6" s="72" t="s">
        <v>101</v>
      </c>
      <c r="N6" s="72" t="s">
        <v>102</v>
      </c>
      <c r="O6" s="72" t="s">
        <v>103</v>
      </c>
      <c r="P6" s="72" t="s">
        <v>104</v>
      </c>
      <c r="Q6" s="72" t="s">
        <v>105</v>
      </c>
      <c r="R6" s="72" t="s">
        <v>106</v>
      </c>
      <c r="S6" s="72" t="s">
        <v>107</v>
      </c>
      <c r="T6" s="72" t="s">
        <v>108</v>
      </c>
      <c r="U6" s="72" t="s">
        <v>109</v>
      </c>
      <c r="V6" s="72" t="s">
        <v>110</v>
      </c>
    </row>
    <row r="7" spans="2:23" x14ac:dyDescent="0.3">
      <c r="B7" s="73" t="s">
        <v>111</v>
      </c>
      <c r="C7" s="72">
        <f>U45</f>
        <v>32526.268629860737</v>
      </c>
      <c r="D7" s="72">
        <f>U87</f>
        <v>150214.54400490969</v>
      </c>
      <c r="E7" s="72">
        <f t="shared" ref="E7:E12" si="0">SUM(C7:D7)</f>
        <v>182740.81263477044</v>
      </c>
      <c r="F7" s="74"/>
      <c r="H7" s="122" t="s">
        <v>112</v>
      </c>
      <c r="I7" s="73" t="s">
        <v>113</v>
      </c>
      <c r="J7" s="72">
        <f>+J51</f>
        <v>286079.52000056388</v>
      </c>
      <c r="K7" s="72">
        <f>J9</f>
        <v>286079.52000056388</v>
      </c>
      <c r="L7" s="72">
        <f t="shared" ref="L7:U7" si="1">K9</f>
        <v>286079.52000056388</v>
      </c>
      <c r="M7" s="72">
        <f t="shared" si="1"/>
        <v>286079.52000056388</v>
      </c>
      <c r="N7" s="72">
        <f t="shared" si="1"/>
        <v>286079.52000056388</v>
      </c>
      <c r="O7" s="72">
        <f t="shared" si="1"/>
        <v>286079.52000056388</v>
      </c>
      <c r="P7" s="72">
        <f t="shared" si="1"/>
        <v>286079.52000056388</v>
      </c>
      <c r="Q7" s="72">
        <f t="shared" si="1"/>
        <v>286079.52000056388</v>
      </c>
      <c r="R7" s="72">
        <f t="shared" si="1"/>
        <v>286079.52000056388</v>
      </c>
      <c r="S7" s="72">
        <f t="shared" si="1"/>
        <v>286079.52000056388</v>
      </c>
      <c r="T7" s="72">
        <f t="shared" si="1"/>
        <v>286079.52000056388</v>
      </c>
      <c r="U7" s="72">
        <f t="shared" si="1"/>
        <v>286079.52000056388</v>
      </c>
      <c r="V7" s="72"/>
    </row>
    <row r="8" spans="2:23" x14ac:dyDescent="0.3">
      <c r="B8" s="73" t="s">
        <v>114</v>
      </c>
      <c r="C8" s="72">
        <f t="shared" ref="C8:C12" si="2">U46</f>
        <v>5633.4480876081798</v>
      </c>
      <c r="D8" s="72">
        <f t="shared" ref="D8:D12" si="3">U88</f>
        <v>14685.970805964631</v>
      </c>
      <c r="E8" s="72">
        <f t="shared" si="0"/>
        <v>20319.418893572809</v>
      </c>
      <c r="F8" s="74"/>
      <c r="H8" s="123"/>
      <c r="I8" s="73" t="s">
        <v>4</v>
      </c>
      <c r="J8" s="72">
        <f>+J59</f>
        <v>0</v>
      </c>
      <c r="K8" s="72">
        <f t="shared" ref="K8:U8" si="4">K59</f>
        <v>0</v>
      </c>
      <c r="L8" s="72">
        <f t="shared" si="4"/>
        <v>0</v>
      </c>
      <c r="M8" s="72">
        <f t="shared" si="4"/>
        <v>0</v>
      </c>
      <c r="N8" s="72">
        <f t="shared" si="4"/>
        <v>0</v>
      </c>
      <c r="O8" s="72">
        <f t="shared" si="4"/>
        <v>0</v>
      </c>
      <c r="P8" s="72">
        <f t="shared" si="4"/>
        <v>0</v>
      </c>
      <c r="Q8" s="72">
        <f t="shared" si="4"/>
        <v>0</v>
      </c>
      <c r="R8" s="72">
        <f t="shared" si="4"/>
        <v>0</v>
      </c>
      <c r="S8" s="72">
        <f t="shared" si="4"/>
        <v>0</v>
      </c>
      <c r="T8" s="72">
        <f t="shared" si="4"/>
        <v>0</v>
      </c>
      <c r="U8" s="72">
        <f t="shared" si="4"/>
        <v>0</v>
      </c>
      <c r="V8" s="72"/>
    </row>
    <row r="9" spans="2:23" x14ac:dyDescent="0.3">
      <c r="B9" s="73" t="s">
        <v>115</v>
      </c>
      <c r="C9" s="72">
        <f t="shared" si="2"/>
        <v>1328.4865106071434</v>
      </c>
      <c r="D9" s="72">
        <f t="shared" si="3"/>
        <v>6766.7933120167181</v>
      </c>
      <c r="E9" s="72">
        <f t="shared" si="0"/>
        <v>8095.279822623861</v>
      </c>
      <c r="F9" s="74"/>
      <c r="H9" s="123"/>
      <c r="I9" s="73" t="s">
        <v>116</v>
      </c>
      <c r="J9" s="72">
        <f>SUM(J7:J8)</f>
        <v>286079.52000056388</v>
      </c>
      <c r="K9" s="72">
        <f t="shared" ref="K9:U9" si="5">SUM(K7:K8)</f>
        <v>286079.52000056388</v>
      </c>
      <c r="L9" s="72">
        <f t="shared" si="5"/>
        <v>286079.52000056388</v>
      </c>
      <c r="M9" s="72">
        <f t="shared" si="5"/>
        <v>286079.52000056388</v>
      </c>
      <c r="N9" s="72">
        <f t="shared" si="5"/>
        <v>286079.52000056388</v>
      </c>
      <c r="O9" s="72">
        <f t="shared" si="5"/>
        <v>286079.52000056388</v>
      </c>
      <c r="P9" s="72">
        <f t="shared" si="5"/>
        <v>286079.52000056388</v>
      </c>
      <c r="Q9" s="72">
        <f t="shared" si="5"/>
        <v>286079.52000056388</v>
      </c>
      <c r="R9" s="72">
        <f t="shared" si="5"/>
        <v>286079.52000056388</v>
      </c>
      <c r="S9" s="72">
        <f t="shared" si="5"/>
        <v>286079.52000056388</v>
      </c>
      <c r="T9" s="72">
        <f t="shared" si="5"/>
        <v>286079.52000056388</v>
      </c>
      <c r="U9" s="72">
        <f t="shared" si="5"/>
        <v>286079.52000056388</v>
      </c>
      <c r="V9" s="72"/>
    </row>
    <row r="10" spans="2:23" x14ac:dyDescent="0.3">
      <c r="B10" s="73" t="s">
        <v>117</v>
      </c>
      <c r="C10" s="72">
        <f t="shared" si="2"/>
        <v>112980.33086570723</v>
      </c>
      <c r="D10" s="72">
        <f t="shared" si="3"/>
        <v>269026.58515494375</v>
      </c>
      <c r="E10" s="72">
        <f t="shared" si="0"/>
        <v>382006.916020651</v>
      </c>
      <c r="F10" s="74"/>
      <c r="H10" s="124"/>
      <c r="I10" s="73" t="s">
        <v>118</v>
      </c>
      <c r="J10" s="72">
        <f>AVERAGE(J7,J9)</f>
        <v>286079.52000056388</v>
      </c>
      <c r="K10" s="72">
        <f t="shared" ref="K10:U10" si="6">AVERAGE(K7,K9)</f>
        <v>286079.52000056388</v>
      </c>
      <c r="L10" s="72">
        <f t="shared" si="6"/>
        <v>286079.52000056388</v>
      </c>
      <c r="M10" s="72">
        <f>AVERAGE(M7,M9)</f>
        <v>286079.52000056388</v>
      </c>
      <c r="N10" s="72">
        <f t="shared" si="6"/>
        <v>286079.52000056388</v>
      </c>
      <c r="O10" s="72">
        <f t="shared" si="6"/>
        <v>286079.52000056388</v>
      </c>
      <c r="P10" s="72">
        <f t="shared" si="6"/>
        <v>286079.52000056388</v>
      </c>
      <c r="Q10" s="72">
        <f t="shared" si="6"/>
        <v>286079.52000056388</v>
      </c>
      <c r="R10" s="72">
        <f t="shared" si="6"/>
        <v>286079.52000056388</v>
      </c>
      <c r="S10" s="72">
        <f t="shared" si="6"/>
        <v>286079.52000056388</v>
      </c>
      <c r="T10" s="72">
        <f t="shared" si="6"/>
        <v>286079.52000056388</v>
      </c>
      <c r="U10" s="72">
        <f t="shared" si="6"/>
        <v>286079.52000056388</v>
      </c>
      <c r="V10" s="72">
        <f>AVERAGE(J10:U10)</f>
        <v>286079.52000056388</v>
      </c>
    </row>
    <row r="11" spans="2:23" x14ac:dyDescent="0.3">
      <c r="B11" s="73" t="s">
        <v>119</v>
      </c>
      <c r="C11" s="72">
        <f t="shared" si="2"/>
        <v>0</v>
      </c>
      <c r="D11" s="72">
        <f t="shared" si="3"/>
        <v>7611.6359521661316</v>
      </c>
      <c r="E11" s="72">
        <f t="shared" si="0"/>
        <v>7611.6359521661316</v>
      </c>
      <c r="F11" s="74"/>
      <c r="H11" s="120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1"/>
    </row>
    <row r="12" spans="2:23" x14ac:dyDescent="0.3">
      <c r="B12" s="73" t="s">
        <v>120</v>
      </c>
      <c r="C12" s="72">
        <f t="shared" si="2"/>
        <v>133610.98590678058</v>
      </c>
      <c r="D12" s="72">
        <f t="shared" si="3"/>
        <v>280758.99066772236</v>
      </c>
      <c r="E12" s="72">
        <f t="shared" si="0"/>
        <v>414369.97657450294</v>
      </c>
      <c r="F12" s="74"/>
      <c r="H12" s="113" t="s">
        <v>121</v>
      </c>
      <c r="I12" s="75" t="s">
        <v>113</v>
      </c>
      <c r="J12" s="76">
        <f>+J77</f>
        <v>393432.98279278108</v>
      </c>
      <c r="K12" s="76">
        <f>J14</f>
        <v>393432.98279278108</v>
      </c>
      <c r="L12" s="76">
        <f t="shared" ref="L12:U12" si="7">K14</f>
        <v>393432.98279278108</v>
      </c>
      <c r="M12" s="76">
        <f t="shared" si="7"/>
        <v>393432.98279278108</v>
      </c>
      <c r="N12" s="76">
        <f t="shared" si="7"/>
        <v>393432.98279278108</v>
      </c>
      <c r="O12" s="76">
        <f t="shared" si="7"/>
        <v>563190.11948141549</v>
      </c>
      <c r="P12" s="76">
        <f t="shared" si="7"/>
        <v>648776.92988330976</v>
      </c>
      <c r="Q12" s="76">
        <f t="shared" si="7"/>
        <v>729064.51989772322</v>
      </c>
      <c r="R12" s="76">
        <f t="shared" si="7"/>
        <v>729064.51989772322</v>
      </c>
      <c r="S12" s="76">
        <f t="shared" si="7"/>
        <v>729064.51989772322</v>
      </c>
      <c r="T12" s="76">
        <f t="shared" si="7"/>
        <v>729064.51989772322</v>
      </c>
      <c r="U12" s="76">
        <f t="shared" si="7"/>
        <v>729064.51989772322</v>
      </c>
      <c r="V12" s="76"/>
      <c r="W12" s="77"/>
    </row>
    <row r="13" spans="2:23" x14ac:dyDescent="0.3">
      <c r="B13" s="68" t="s">
        <v>122</v>
      </c>
      <c r="C13" s="78">
        <f>SUM(C7:C12)</f>
        <v>286079.52000056388</v>
      </c>
      <c r="D13" s="78">
        <f>SUM(D7:D12)</f>
        <v>729064.51989772334</v>
      </c>
      <c r="E13" s="78">
        <f>SUM(E7:E12)</f>
        <v>1015144.0398982873</v>
      </c>
      <c r="F13" s="79"/>
      <c r="H13" s="114"/>
      <c r="I13" s="75" t="s">
        <v>4</v>
      </c>
      <c r="J13" s="76">
        <f>J85</f>
        <v>0</v>
      </c>
      <c r="K13" s="76">
        <f t="shared" ref="K13:U13" si="8">K85</f>
        <v>0</v>
      </c>
      <c r="L13" s="76">
        <f t="shared" si="8"/>
        <v>0</v>
      </c>
      <c r="M13" s="76">
        <f t="shared" si="8"/>
        <v>0</v>
      </c>
      <c r="N13" s="76">
        <f t="shared" si="8"/>
        <v>169757.1366886344</v>
      </c>
      <c r="O13" s="76">
        <f t="shared" si="8"/>
        <v>85586.810401894269</v>
      </c>
      <c r="P13" s="76">
        <f t="shared" si="8"/>
        <v>80287.590014413508</v>
      </c>
      <c r="Q13" s="76">
        <f t="shared" si="8"/>
        <v>0</v>
      </c>
      <c r="R13" s="76">
        <f t="shared" si="8"/>
        <v>0</v>
      </c>
      <c r="S13" s="76">
        <f t="shared" si="8"/>
        <v>0</v>
      </c>
      <c r="T13" s="76">
        <f t="shared" si="8"/>
        <v>0</v>
      </c>
      <c r="U13" s="76">
        <f t="shared" si="8"/>
        <v>0</v>
      </c>
      <c r="V13" s="76"/>
      <c r="W13" s="77"/>
    </row>
    <row r="14" spans="2:23" x14ac:dyDescent="0.3">
      <c r="B14" s="73" t="s">
        <v>123</v>
      </c>
      <c r="C14" s="76">
        <f>E14*C44</f>
        <v>1940.7335998410961</v>
      </c>
      <c r="D14" s="76">
        <f>E14*D44</f>
        <v>3980.6864001589033</v>
      </c>
      <c r="E14" s="72">
        <f>U19</f>
        <v>5921.42</v>
      </c>
      <c r="F14" s="74"/>
      <c r="H14" s="114"/>
      <c r="I14" s="75" t="s">
        <v>116</v>
      </c>
      <c r="J14" s="76">
        <f t="shared" ref="J14:U14" si="9">SUM(J12:J13)</f>
        <v>393432.98279278108</v>
      </c>
      <c r="K14" s="76">
        <f t="shared" si="9"/>
        <v>393432.98279278108</v>
      </c>
      <c r="L14" s="76">
        <f t="shared" si="9"/>
        <v>393432.98279278108</v>
      </c>
      <c r="M14" s="76">
        <f t="shared" si="9"/>
        <v>393432.98279278108</v>
      </c>
      <c r="N14" s="76">
        <f t="shared" si="9"/>
        <v>563190.11948141549</v>
      </c>
      <c r="O14" s="76">
        <f t="shared" si="9"/>
        <v>648776.92988330976</v>
      </c>
      <c r="P14" s="76">
        <f t="shared" si="9"/>
        <v>729064.51989772322</v>
      </c>
      <c r="Q14" s="76">
        <f t="shared" si="9"/>
        <v>729064.51989772322</v>
      </c>
      <c r="R14" s="76">
        <f t="shared" si="9"/>
        <v>729064.51989772322</v>
      </c>
      <c r="S14" s="76">
        <f t="shared" si="9"/>
        <v>729064.51989772322</v>
      </c>
      <c r="T14" s="76">
        <f t="shared" si="9"/>
        <v>729064.51989772322</v>
      </c>
      <c r="U14" s="76">
        <f t="shared" si="9"/>
        <v>729064.51989772322</v>
      </c>
      <c r="V14" s="76"/>
      <c r="W14" s="77"/>
    </row>
    <row r="15" spans="2:23" x14ac:dyDescent="0.3">
      <c r="B15" s="80" t="s">
        <v>77</v>
      </c>
      <c r="C15" s="81">
        <f>SUM(C13:C14)</f>
        <v>288020.25360040495</v>
      </c>
      <c r="D15" s="81">
        <f>SUM(D13:D14)</f>
        <v>733045.20629788225</v>
      </c>
      <c r="E15" s="81">
        <f>SUM(E13:E14)</f>
        <v>1021065.4598982873</v>
      </c>
      <c r="F15" s="82"/>
      <c r="H15" s="115"/>
      <c r="I15" s="75" t="s">
        <v>118</v>
      </c>
      <c r="J15" s="76">
        <f t="shared" ref="J15:U15" si="10">AVERAGE(J12,J14)</f>
        <v>393432.98279278108</v>
      </c>
      <c r="K15" s="76">
        <f t="shared" si="10"/>
        <v>393432.98279278108</v>
      </c>
      <c r="L15" s="76">
        <f t="shared" si="10"/>
        <v>393432.98279278108</v>
      </c>
      <c r="M15" s="76">
        <f t="shared" si="10"/>
        <v>393432.98279278108</v>
      </c>
      <c r="N15" s="76">
        <f t="shared" si="10"/>
        <v>478311.55113709829</v>
      </c>
      <c r="O15" s="76">
        <f t="shared" si="10"/>
        <v>605983.52468236256</v>
      </c>
      <c r="P15" s="76">
        <f t="shared" si="10"/>
        <v>688920.72489051649</v>
      </c>
      <c r="Q15" s="76">
        <f t="shared" si="10"/>
        <v>729064.51989772322</v>
      </c>
      <c r="R15" s="76">
        <f t="shared" si="10"/>
        <v>729064.51989772322</v>
      </c>
      <c r="S15" s="76">
        <f t="shared" si="10"/>
        <v>729064.51989772322</v>
      </c>
      <c r="T15" s="76">
        <f t="shared" si="10"/>
        <v>729064.51989772322</v>
      </c>
      <c r="U15" s="76">
        <f t="shared" si="10"/>
        <v>729064.51989772322</v>
      </c>
      <c r="V15" s="76">
        <f>AVERAGE(J15:U15)</f>
        <v>582689.19428080996</v>
      </c>
      <c r="W15" s="77"/>
    </row>
    <row r="16" spans="2:23" x14ac:dyDescent="0.3"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77"/>
    </row>
    <row r="17" spans="2:23" x14ac:dyDescent="0.3">
      <c r="C17" s="67"/>
      <c r="D17" s="67"/>
      <c r="E17" s="67"/>
      <c r="F17" s="67"/>
      <c r="H17" s="113" t="s">
        <v>124</v>
      </c>
      <c r="I17" s="75" t="s">
        <v>113</v>
      </c>
      <c r="J17" s="76">
        <f>+J103</f>
        <v>220</v>
      </c>
      <c r="K17" s="76">
        <f>J19</f>
        <v>770</v>
      </c>
      <c r="L17" s="76">
        <f t="shared" ref="L17:U17" si="11">K19</f>
        <v>770</v>
      </c>
      <c r="M17" s="76">
        <f t="shared" si="11"/>
        <v>770</v>
      </c>
      <c r="N17" s="76">
        <f t="shared" si="11"/>
        <v>770</v>
      </c>
      <c r="O17" s="76">
        <f t="shared" si="11"/>
        <v>770</v>
      </c>
      <c r="P17" s="76">
        <f t="shared" si="11"/>
        <v>810</v>
      </c>
      <c r="Q17" s="76">
        <f t="shared" si="11"/>
        <v>810</v>
      </c>
      <c r="R17" s="76">
        <f t="shared" si="11"/>
        <v>810</v>
      </c>
      <c r="S17" s="76">
        <f t="shared" si="11"/>
        <v>810</v>
      </c>
      <c r="T17" s="76">
        <f t="shared" si="11"/>
        <v>5810</v>
      </c>
      <c r="U17" s="76">
        <f t="shared" si="11"/>
        <v>5810</v>
      </c>
      <c r="V17" s="76"/>
      <c r="W17" s="77"/>
    </row>
    <row r="18" spans="2:23" x14ac:dyDescent="0.3">
      <c r="E18" s="65"/>
      <c r="F18" s="65"/>
      <c r="H18" s="114"/>
      <c r="I18" s="75" t="s">
        <v>4</v>
      </c>
      <c r="J18" s="76">
        <f>J111</f>
        <v>550</v>
      </c>
      <c r="K18" s="76">
        <f t="shared" ref="K18:U18" si="12">K111</f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40</v>
      </c>
      <c r="P18" s="76">
        <f t="shared" si="12"/>
        <v>0</v>
      </c>
      <c r="Q18" s="76">
        <f t="shared" si="12"/>
        <v>0</v>
      </c>
      <c r="R18" s="76">
        <f t="shared" si="12"/>
        <v>0</v>
      </c>
      <c r="S18" s="76">
        <f t="shared" si="12"/>
        <v>5000</v>
      </c>
      <c r="T18" s="76">
        <f t="shared" si="12"/>
        <v>0</v>
      </c>
      <c r="U18" s="76">
        <f t="shared" si="12"/>
        <v>111.42</v>
      </c>
      <c r="V18" s="76"/>
      <c r="W18" s="77"/>
    </row>
    <row r="19" spans="2:23" x14ac:dyDescent="0.3">
      <c r="H19" s="114"/>
      <c r="I19" s="75" t="s">
        <v>116</v>
      </c>
      <c r="J19" s="76">
        <f t="shared" ref="J19:U19" si="13">SUM(J17:J18)</f>
        <v>770</v>
      </c>
      <c r="K19" s="76">
        <f t="shared" si="13"/>
        <v>770</v>
      </c>
      <c r="L19" s="76">
        <f t="shared" si="13"/>
        <v>770</v>
      </c>
      <c r="M19" s="76">
        <f t="shared" si="13"/>
        <v>770</v>
      </c>
      <c r="N19" s="76">
        <f t="shared" si="13"/>
        <v>770</v>
      </c>
      <c r="O19" s="76">
        <f t="shared" si="13"/>
        <v>810</v>
      </c>
      <c r="P19" s="76">
        <f t="shared" si="13"/>
        <v>810</v>
      </c>
      <c r="Q19" s="76">
        <f t="shared" si="13"/>
        <v>810</v>
      </c>
      <c r="R19" s="76">
        <f t="shared" si="13"/>
        <v>810</v>
      </c>
      <c r="S19" s="76">
        <f t="shared" si="13"/>
        <v>5810</v>
      </c>
      <c r="T19" s="76">
        <f t="shared" si="13"/>
        <v>5810</v>
      </c>
      <c r="U19" s="76">
        <f t="shared" si="13"/>
        <v>5921.42</v>
      </c>
      <c r="V19" s="76"/>
      <c r="W19" s="77"/>
    </row>
    <row r="20" spans="2:23" x14ac:dyDescent="0.3">
      <c r="B20" s="66" t="s">
        <v>125</v>
      </c>
      <c r="H20" s="115"/>
      <c r="I20" s="75" t="s">
        <v>118</v>
      </c>
      <c r="J20" s="76">
        <f t="shared" ref="J20:U20" si="14">AVERAGE(J17,J19)</f>
        <v>495</v>
      </c>
      <c r="K20" s="76">
        <f t="shared" si="14"/>
        <v>770</v>
      </c>
      <c r="L20" s="76">
        <f t="shared" si="14"/>
        <v>770</v>
      </c>
      <c r="M20" s="76">
        <f t="shared" si="14"/>
        <v>770</v>
      </c>
      <c r="N20" s="76">
        <f t="shared" si="14"/>
        <v>770</v>
      </c>
      <c r="O20" s="76">
        <f t="shared" si="14"/>
        <v>790</v>
      </c>
      <c r="P20" s="76">
        <f t="shared" si="14"/>
        <v>810</v>
      </c>
      <c r="Q20" s="76">
        <f t="shared" si="14"/>
        <v>810</v>
      </c>
      <c r="R20" s="76">
        <f t="shared" si="14"/>
        <v>810</v>
      </c>
      <c r="S20" s="76">
        <f t="shared" si="14"/>
        <v>3310</v>
      </c>
      <c r="T20" s="76">
        <f t="shared" si="14"/>
        <v>5810</v>
      </c>
      <c r="U20" s="76">
        <f t="shared" si="14"/>
        <v>5865.71</v>
      </c>
      <c r="V20" s="76">
        <f>AVERAGE(J20:U20)</f>
        <v>1815.0591666666667</v>
      </c>
      <c r="W20" s="77"/>
    </row>
    <row r="21" spans="2:23" x14ac:dyDescent="0.3">
      <c r="H21" s="83"/>
      <c r="I21" s="84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77"/>
    </row>
    <row r="22" spans="2:23" ht="27.6" x14ac:dyDescent="0.3">
      <c r="B22" s="68" t="s">
        <v>95</v>
      </c>
      <c r="C22" s="69" t="s">
        <v>96</v>
      </c>
      <c r="D22" s="69" t="s">
        <v>97</v>
      </c>
      <c r="E22" s="70" t="s">
        <v>77</v>
      </c>
      <c r="F22" s="71"/>
      <c r="H22" s="86" t="s">
        <v>126</v>
      </c>
      <c r="I22" s="87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77"/>
    </row>
    <row r="23" spans="2:23" x14ac:dyDescent="0.3">
      <c r="B23" s="73" t="s">
        <v>111</v>
      </c>
      <c r="C23" s="72">
        <f>U142</f>
        <v>975.78805889582236</v>
      </c>
      <c r="D23" s="72">
        <f>U168</f>
        <v>2729.0962210974367</v>
      </c>
      <c r="E23" s="72">
        <f t="shared" ref="E23:E29" si="15">SUM(C23:D23)</f>
        <v>3704.884279993259</v>
      </c>
      <c r="F23" s="74"/>
      <c r="H23" s="87"/>
      <c r="I23" s="87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77"/>
    </row>
    <row r="24" spans="2:23" x14ac:dyDescent="0.3">
      <c r="B24" s="73" t="s">
        <v>114</v>
      </c>
      <c r="C24" s="72">
        <f t="shared" ref="C24:C28" si="16">U143</f>
        <v>211.25430328530675</v>
      </c>
      <c r="D24" s="72">
        <f t="shared" ref="D24:D28" si="17">U169</f>
        <v>351.11460647888208</v>
      </c>
      <c r="E24" s="72">
        <f t="shared" si="15"/>
        <v>562.36890976418886</v>
      </c>
      <c r="F24" s="74"/>
      <c r="H24" s="116"/>
      <c r="I24" s="118"/>
      <c r="J24" s="76" t="s">
        <v>98</v>
      </c>
      <c r="K24" s="76" t="s">
        <v>99</v>
      </c>
      <c r="L24" s="76" t="s">
        <v>100</v>
      </c>
      <c r="M24" s="76" t="s">
        <v>101</v>
      </c>
      <c r="N24" s="76" t="s">
        <v>102</v>
      </c>
      <c r="O24" s="76" t="s">
        <v>103</v>
      </c>
      <c r="P24" s="76" t="s">
        <v>104</v>
      </c>
      <c r="Q24" s="76" t="s">
        <v>105</v>
      </c>
      <c r="R24" s="76" t="s">
        <v>106</v>
      </c>
      <c r="S24" s="76" t="s">
        <v>107</v>
      </c>
      <c r="T24" s="76" t="s">
        <v>108</v>
      </c>
      <c r="U24" s="76" t="s">
        <v>109</v>
      </c>
      <c r="V24" s="76" t="s">
        <v>110</v>
      </c>
      <c r="W24" s="89" t="s">
        <v>77</v>
      </c>
    </row>
    <row r="25" spans="2:23" x14ac:dyDescent="0.3">
      <c r="B25" s="73" t="s">
        <v>115</v>
      </c>
      <c r="C25" s="72">
        <f t="shared" si="16"/>
        <v>99.636488295535784</v>
      </c>
      <c r="D25" s="72">
        <f t="shared" si="17"/>
        <v>303.72474974994969</v>
      </c>
      <c r="E25" s="72">
        <f t="shared" si="15"/>
        <v>403.36123804548549</v>
      </c>
      <c r="F25" s="74"/>
      <c r="H25" s="113" t="s">
        <v>112</v>
      </c>
      <c r="I25" s="75" t="s">
        <v>113</v>
      </c>
      <c r="J25" s="76">
        <f>+J132</f>
        <v>2854.9622174484548</v>
      </c>
      <c r="K25" s="76">
        <f t="shared" ref="K25:U25" si="18">J27</f>
        <v>3330.7892536898639</v>
      </c>
      <c r="L25" s="76">
        <f t="shared" si="18"/>
        <v>3806.6162899312731</v>
      </c>
      <c r="M25" s="76">
        <f t="shared" si="18"/>
        <v>4282.4433261726826</v>
      </c>
      <c r="N25" s="76">
        <f t="shared" si="18"/>
        <v>4758.2703624140922</v>
      </c>
      <c r="O25" s="76">
        <f t="shared" si="18"/>
        <v>5234.0973986555018</v>
      </c>
      <c r="P25" s="76">
        <f t="shared" si="18"/>
        <v>5709.9244348969114</v>
      </c>
      <c r="Q25" s="76">
        <f t="shared" si="18"/>
        <v>6185.751471138321</v>
      </c>
      <c r="R25" s="76">
        <f t="shared" si="18"/>
        <v>6661.5785073797306</v>
      </c>
      <c r="S25" s="76">
        <f t="shared" si="18"/>
        <v>7137.4055436211402</v>
      </c>
      <c r="T25" s="76">
        <f t="shared" si="18"/>
        <v>7613.2325798625498</v>
      </c>
      <c r="U25" s="76">
        <f t="shared" si="18"/>
        <v>8089.0596161039593</v>
      </c>
      <c r="V25" s="76"/>
      <c r="W25" s="89"/>
    </row>
    <row r="26" spans="2:23" x14ac:dyDescent="0.3">
      <c r="B26" s="73" t="s">
        <v>117</v>
      </c>
      <c r="C26" s="72">
        <f t="shared" si="16"/>
        <v>2824.5082716426796</v>
      </c>
      <c r="D26" s="72">
        <f t="shared" si="17"/>
        <v>4329.3164777656866</v>
      </c>
      <c r="E26" s="72">
        <f t="shared" si="15"/>
        <v>7153.8247494083662</v>
      </c>
      <c r="F26" s="74"/>
      <c r="H26" s="114"/>
      <c r="I26" s="75" t="s">
        <v>4</v>
      </c>
      <c r="J26" s="76">
        <f>J140</f>
        <v>475.82703624140919</v>
      </c>
      <c r="K26" s="76">
        <f t="shared" ref="K26:U26" si="19">K140</f>
        <v>475.82703624140919</v>
      </c>
      <c r="L26" s="76">
        <f t="shared" si="19"/>
        <v>475.82703624140919</v>
      </c>
      <c r="M26" s="76">
        <f t="shared" si="19"/>
        <v>475.82703624140919</v>
      </c>
      <c r="N26" s="76">
        <f t="shared" si="19"/>
        <v>475.82703624140919</v>
      </c>
      <c r="O26" s="76">
        <f t="shared" si="19"/>
        <v>475.82703624140919</v>
      </c>
      <c r="P26" s="76">
        <f t="shared" si="19"/>
        <v>475.82703624140919</v>
      </c>
      <c r="Q26" s="76">
        <f t="shared" si="19"/>
        <v>475.82703624140919</v>
      </c>
      <c r="R26" s="76">
        <f t="shared" si="19"/>
        <v>475.82703624140919</v>
      </c>
      <c r="S26" s="76">
        <f t="shared" si="19"/>
        <v>475.82703624140919</v>
      </c>
      <c r="T26" s="76">
        <f t="shared" si="19"/>
        <v>475.82703624140919</v>
      </c>
      <c r="U26" s="76">
        <f t="shared" si="19"/>
        <v>475.82703624140919</v>
      </c>
      <c r="V26" s="76"/>
      <c r="W26" s="76">
        <f>SUM(J26:U26)</f>
        <v>5709.9244348969114</v>
      </c>
    </row>
    <row r="27" spans="2:23" x14ac:dyDescent="0.3">
      <c r="B27" s="73" t="s">
        <v>119</v>
      </c>
      <c r="C27" s="72">
        <f t="shared" si="16"/>
        <v>0</v>
      </c>
      <c r="D27" s="72">
        <f t="shared" si="17"/>
        <v>122.91913354984881</v>
      </c>
      <c r="E27" s="72">
        <f t="shared" si="15"/>
        <v>122.91913354984881</v>
      </c>
      <c r="F27" s="74"/>
      <c r="H27" s="114"/>
      <c r="I27" s="75" t="s">
        <v>116</v>
      </c>
      <c r="J27" s="76">
        <f t="shared" ref="J27:U27" si="20">SUM(J25:J26)</f>
        <v>3330.7892536898639</v>
      </c>
      <c r="K27" s="76">
        <f t="shared" si="20"/>
        <v>3806.6162899312731</v>
      </c>
      <c r="L27" s="76">
        <f t="shared" si="20"/>
        <v>4282.4433261726826</v>
      </c>
      <c r="M27" s="76">
        <f t="shared" si="20"/>
        <v>4758.2703624140922</v>
      </c>
      <c r="N27" s="76">
        <f t="shared" si="20"/>
        <v>5234.0973986555018</v>
      </c>
      <c r="O27" s="76">
        <f t="shared" si="20"/>
        <v>5709.9244348969114</v>
      </c>
      <c r="P27" s="76">
        <f t="shared" si="20"/>
        <v>6185.751471138321</v>
      </c>
      <c r="Q27" s="76">
        <f t="shared" si="20"/>
        <v>6661.5785073797306</v>
      </c>
      <c r="R27" s="76">
        <f t="shared" si="20"/>
        <v>7137.4055436211402</v>
      </c>
      <c r="S27" s="76">
        <f t="shared" si="20"/>
        <v>7613.2325798625498</v>
      </c>
      <c r="T27" s="76">
        <f t="shared" si="20"/>
        <v>8089.0596161039593</v>
      </c>
      <c r="U27" s="76">
        <f t="shared" si="20"/>
        <v>8564.8866523453689</v>
      </c>
      <c r="V27" s="76"/>
      <c r="W27" s="89"/>
    </row>
    <row r="28" spans="2:23" x14ac:dyDescent="0.3">
      <c r="B28" s="73" t="s">
        <v>120</v>
      </c>
      <c r="C28" s="72">
        <f t="shared" si="16"/>
        <v>4453.699530226022</v>
      </c>
      <c r="D28" s="72">
        <f t="shared" si="17"/>
        <v>6298.179654556011</v>
      </c>
      <c r="E28" s="72">
        <f t="shared" si="15"/>
        <v>10751.879184782032</v>
      </c>
      <c r="F28" s="74"/>
      <c r="H28" s="115"/>
      <c r="I28" s="75" t="s">
        <v>118</v>
      </c>
      <c r="J28" s="76">
        <f>AVERAGE(J25,J27)</f>
        <v>3092.8757355691596</v>
      </c>
      <c r="K28" s="76">
        <f t="shared" ref="K28:U28" si="21">AVERAGE(K25,K27)</f>
        <v>3568.7027718105683</v>
      </c>
      <c r="L28" s="76">
        <f t="shared" si="21"/>
        <v>4044.5298080519779</v>
      </c>
      <c r="M28" s="76">
        <f t="shared" si="21"/>
        <v>4520.3568442933874</v>
      </c>
      <c r="N28" s="76">
        <f t="shared" si="21"/>
        <v>4996.183880534797</v>
      </c>
      <c r="O28" s="76">
        <f t="shared" si="21"/>
        <v>5472.0109167762066</v>
      </c>
      <c r="P28" s="76">
        <f t="shared" si="21"/>
        <v>5947.8379530176162</v>
      </c>
      <c r="Q28" s="76">
        <f t="shared" si="21"/>
        <v>6423.6649892590258</v>
      </c>
      <c r="R28" s="76">
        <f t="shared" si="21"/>
        <v>6899.4920255004354</v>
      </c>
      <c r="S28" s="76">
        <f t="shared" si="21"/>
        <v>7375.319061741845</v>
      </c>
      <c r="T28" s="76">
        <f t="shared" si="21"/>
        <v>7851.1460979832545</v>
      </c>
      <c r="U28" s="76">
        <f t="shared" si="21"/>
        <v>8326.9731342246632</v>
      </c>
      <c r="V28" s="76">
        <f>AVERAGE(J28:U28)</f>
        <v>5709.9244348969114</v>
      </c>
      <c r="W28" s="89"/>
    </row>
    <row r="29" spans="2:23" x14ac:dyDescent="0.3">
      <c r="B29" s="68" t="s">
        <v>122</v>
      </c>
      <c r="C29" s="90">
        <f>SUM(C23:C28)</f>
        <v>8564.8866523453671</v>
      </c>
      <c r="D29" s="90">
        <f>SUM(D23:D28)</f>
        <v>14134.350843197815</v>
      </c>
      <c r="E29" s="78">
        <f t="shared" si="15"/>
        <v>22699.237495543181</v>
      </c>
      <c r="F29" s="79"/>
      <c r="H29" s="116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8"/>
    </row>
    <row r="30" spans="2:23" x14ac:dyDescent="0.3">
      <c r="B30" s="73" t="s">
        <v>123</v>
      </c>
      <c r="C30" s="76">
        <f>E30*C44</f>
        <v>60.797255180433638</v>
      </c>
      <c r="D30" s="76">
        <f>E30*D44</f>
        <v>124.70274481956635</v>
      </c>
      <c r="E30" s="72">
        <f>U37</f>
        <v>185.5</v>
      </c>
      <c r="F30" s="74"/>
      <c r="H30" s="113" t="s">
        <v>121</v>
      </c>
      <c r="I30" s="75" t="s">
        <v>113</v>
      </c>
      <c r="J30" s="76">
        <f>+J158</f>
        <v>2741.3336348772546</v>
      </c>
      <c r="K30" s="76">
        <f t="shared" ref="K30:U30" si="22">J32</f>
        <v>3398.8493486248481</v>
      </c>
      <c r="L30" s="76">
        <f t="shared" si="22"/>
        <v>4056.3650623724416</v>
      </c>
      <c r="M30" s="76">
        <f t="shared" si="22"/>
        <v>4713.8807761200351</v>
      </c>
      <c r="N30" s="76">
        <f t="shared" si="22"/>
        <v>5371.3964898676286</v>
      </c>
      <c r="O30" s="76">
        <f t="shared" si="22"/>
        <v>6028.9122036152221</v>
      </c>
      <c r="P30" s="76">
        <f t="shared" si="22"/>
        <v>6967.9262753248959</v>
      </c>
      <c r="Q30" s="76">
        <f t="shared" si="22"/>
        <v>8050.2706839453822</v>
      </c>
      <c r="R30" s="76">
        <f t="shared" si="22"/>
        <v>9267.0867157958692</v>
      </c>
      <c r="S30" s="76">
        <f t="shared" si="22"/>
        <v>10483.902747646356</v>
      </c>
      <c r="T30" s="76">
        <f t="shared" si="22"/>
        <v>11700.718779496843</v>
      </c>
      <c r="U30" s="76">
        <f t="shared" si="22"/>
        <v>12917.53481134733</v>
      </c>
      <c r="V30" s="76"/>
      <c r="W30" s="89"/>
    </row>
    <row r="31" spans="2:23" x14ac:dyDescent="0.3">
      <c r="B31" s="80" t="s">
        <v>77</v>
      </c>
      <c r="C31" s="81">
        <f>SUM(C29:C30)</f>
        <v>8625.6839075258013</v>
      </c>
      <c r="D31" s="81">
        <f>SUM(D29:D30)</f>
        <v>14259.053588017381</v>
      </c>
      <c r="E31" s="81">
        <f>SUM(E29:E30)</f>
        <v>22884.737495543181</v>
      </c>
      <c r="F31" s="82"/>
      <c r="H31" s="114"/>
      <c r="I31" s="75" t="s">
        <v>4</v>
      </c>
      <c r="J31" s="76">
        <f>J166</f>
        <v>657.51571374759328</v>
      </c>
      <c r="K31" s="76">
        <f t="shared" ref="K31:U31" si="23">K166</f>
        <v>657.51571374759328</v>
      </c>
      <c r="L31" s="76">
        <f t="shared" si="23"/>
        <v>657.51571374759328</v>
      </c>
      <c r="M31" s="76">
        <f t="shared" si="23"/>
        <v>657.51571374759328</v>
      </c>
      <c r="N31" s="76">
        <f t="shared" si="23"/>
        <v>657.51571374759328</v>
      </c>
      <c r="O31" s="76">
        <f t="shared" si="23"/>
        <v>939.01407170967366</v>
      </c>
      <c r="P31" s="76">
        <f t="shared" si="23"/>
        <v>1082.3444086204863</v>
      </c>
      <c r="Q31" s="76">
        <f t="shared" si="23"/>
        <v>1216.8160318504868</v>
      </c>
      <c r="R31" s="76">
        <f t="shared" si="23"/>
        <v>1216.8160318504868</v>
      </c>
      <c r="S31" s="76">
        <f t="shared" si="23"/>
        <v>1216.8160318504868</v>
      </c>
      <c r="T31" s="76">
        <f t="shared" si="23"/>
        <v>1216.8160318504868</v>
      </c>
      <c r="U31" s="76">
        <f t="shared" si="23"/>
        <v>1216.8160318504868</v>
      </c>
      <c r="V31" s="76"/>
      <c r="W31" s="76">
        <f>SUM(J31:U31)</f>
        <v>11393.017208320562</v>
      </c>
    </row>
    <row r="32" spans="2:23" x14ac:dyDescent="0.3">
      <c r="B32" s="91"/>
      <c r="C32" s="79"/>
      <c r="D32" s="79"/>
      <c r="E32" s="79"/>
      <c r="F32" s="79"/>
      <c r="H32" s="114"/>
      <c r="I32" s="75" t="s">
        <v>116</v>
      </c>
      <c r="J32" s="76">
        <f t="shared" ref="J32:U32" si="24">SUM(J30:J31)</f>
        <v>3398.8493486248481</v>
      </c>
      <c r="K32" s="76">
        <f t="shared" si="24"/>
        <v>4056.3650623724416</v>
      </c>
      <c r="L32" s="76">
        <f t="shared" si="24"/>
        <v>4713.8807761200351</v>
      </c>
      <c r="M32" s="76">
        <f t="shared" si="24"/>
        <v>5371.3964898676286</v>
      </c>
      <c r="N32" s="76">
        <f t="shared" si="24"/>
        <v>6028.9122036152221</v>
      </c>
      <c r="O32" s="76">
        <f t="shared" si="24"/>
        <v>6967.9262753248959</v>
      </c>
      <c r="P32" s="76">
        <f t="shared" si="24"/>
        <v>8050.2706839453822</v>
      </c>
      <c r="Q32" s="76">
        <f t="shared" si="24"/>
        <v>9267.0867157958692</v>
      </c>
      <c r="R32" s="76">
        <f t="shared" si="24"/>
        <v>10483.902747646356</v>
      </c>
      <c r="S32" s="76">
        <f t="shared" si="24"/>
        <v>11700.718779496843</v>
      </c>
      <c r="T32" s="76">
        <f t="shared" si="24"/>
        <v>12917.53481134733</v>
      </c>
      <c r="U32" s="76">
        <f t="shared" si="24"/>
        <v>14134.350843197817</v>
      </c>
      <c r="V32" s="76"/>
      <c r="W32" s="89"/>
    </row>
    <row r="33" spans="2:23" x14ac:dyDescent="0.3">
      <c r="E33" s="67"/>
      <c r="F33" s="67"/>
      <c r="H33" s="115"/>
      <c r="I33" s="75" t="s">
        <v>118</v>
      </c>
      <c r="J33" s="76">
        <f t="shared" ref="J33:U33" si="25">AVERAGE(J30,J32)</f>
        <v>3070.0914917510513</v>
      </c>
      <c r="K33" s="76">
        <f t="shared" si="25"/>
        <v>3727.6072054986448</v>
      </c>
      <c r="L33" s="76">
        <f t="shared" si="25"/>
        <v>4385.1229192462379</v>
      </c>
      <c r="M33" s="76">
        <f t="shared" si="25"/>
        <v>5042.6386329938323</v>
      </c>
      <c r="N33" s="76">
        <f t="shared" si="25"/>
        <v>5700.1543467414249</v>
      </c>
      <c r="O33" s="76">
        <f t="shared" si="25"/>
        <v>6498.4192394700585</v>
      </c>
      <c r="P33" s="76">
        <f t="shared" si="25"/>
        <v>7509.0984796351386</v>
      </c>
      <c r="Q33" s="76">
        <f t="shared" si="25"/>
        <v>8658.6786998706266</v>
      </c>
      <c r="R33" s="76">
        <f t="shared" si="25"/>
        <v>9875.4947317211117</v>
      </c>
      <c r="S33" s="76">
        <f t="shared" si="25"/>
        <v>11092.310763571601</v>
      </c>
      <c r="T33" s="76">
        <f t="shared" si="25"/>
        <v>12309.126795422086</v>
      </c>
      <c r="U33" s="76">
        <f t="shared" si="25"/>
        <v>13525.942827272575</v>
      </c>
      <c r="V33" s="76">
        <f>AVERAGE(J33:U33)</f>
        <v>7616.2238444328659</v>
      </c>
      <c r="W33" s="89"/>
    </row>
    <row r="34" spans="2:23" x14ac:dyDescent="0.3">
      <c r="E34" s="65"/>
      <c r="F34" s="65"/>
      <c r="H34" s="116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8"/>
    </row>
    <row r="35" spans="2:23" x14ac:dyDescent="0.3">
      <c r="H35" s="113" t="s">
        <v>124</v>
      </c>
      <c r="I35" s="75" t="s">
        <v>113</v>
      </c>
      <c r="J35" s="76">
        <f>+J184</f>
        <v>22</v>
      </c>
      <c r="K35" s="76">
        <f>J37</f>
        <v>25.666666666666668</v>
      </c>
      <c r="L35" s="76">
        <f t="shared" ref="L35:U35" si="26">K37</f>
        <v>38.5</v>
      </c>
      <c r="M35" s="76">
        <f t="shared" si="26"/>
        <v>51.333333333333336</v>
      </c>
      <c r="N35" s="76">
        <f t="shared" si="26"/>
        <v>64.166666666666671</v>
      </c>
      <c r="O35" s="76">
        <f t="shared" si="26"/>
        <v>77</v>
      </c>
      <c r="P35" s="76">
        <f t="shared" si="26"/>
        <v>89.833333333333329</v>
      </c>
      <c r="Q35" s="76">
        <f t="shared" si="26"/>
        <v>103</v>
      </c>
      <c r="R35" s="76">
        <f t="shared" si="26"/>
        <v>116.16666666666667</v>
      </c>
      <c r="S35" s="76">
        <f t="shared" si="26"/>
        <v>129.33333333333334</v>
      </c>
      <c r="T35" s="76">
        <f t="shared" si="26"/>
        <v>142.5</v>
      </c>
      <c r="U35" s="76">
        <f t="shared" si="26"/>
        <v>164</v>
      </c>
      <c r="V35" s="76"/>
      <c r="W35" s="89"/>
    </row>
    <row r="36" spans="2:23" x14ac:dyDescent="0.3">
      <c r="B36" s="66" t="s">
        <v>127</v>
      </c>
      <c r="H36" s="114"/>
      <c r="I36" s="75" t="s">
        <v>4</v>
      </c>
      <c r="J36" s="76">
        <f>J192</f>
        <v>3.6666666666666665</v>
      </c>
      <c r="K36" s="76">
        <f t="shared" ref="K36:U36" si="27">K192</f>
        <v>12.833333333333334</v>
      </c>
      <c r="L36" s="76">
        <f t="shared" si="27"/>
        <v>12.833333333333334</v>
      </c>
      <c r="M36" s="76">
        <f t="shared" si="27"/>
        <v>12.833333333333334</v>
      </c>
      <c r="N36" s="76">
        <f t="shared" si="27"/>
        <v>12.833333333333334</v>
      </c>
      <c r="O36" s="76">
        <f t="shared" si="27"/>
        <v>12.833333333333334</v>
      </c>
      <c r="P36" s="76">
        <f t="shared" si="27"/>
        <v>13.166666666666668</v>
      </c>
      <c r="Q36" s="76">
        <f t="shared" si="27"/>
        <v>13.166666666666668</v>
      </c>
      <c r="R36" s="76">
        <f t="shared" si="27"/>
        <v>13.166666666666668</v>
      </c>
      <c r="S36" s="76">
        <f t="shared" si="27"/>
        <v>13.166666666666668</v>
      </c>
      <c r="T36" s="76">
        <f t="shared" si="27"/>
        <v>21.5</v>
      </c>
      <c r="U36" s="76">
        <f t="shared" si="27"/>
        <v>21.5</v>
      </c>
      <c r="V36" s="76"/>
      <c r="W36" s="76">
        <f>SUM(J36:U36)</f>
        <v>163.50000000000003</v>
      </c>
    </row>
    <row r="37" spans="2:23" x14ac:dyDescent="0.3">
      <c r="H37" s="114"/>
      <c r="I37" s="75" t="s">
        <v>116</v>
      </c>
      <c r="J37" s="76">
        <f t="shared" ref="J37:U37" si="28">SUM(J35:J36)</f>
        <v>25.666666666666668</v>
      </c>
      <c r="K37" s="76">
        <f t="shared" si="28"/>
        <v>38.5</v>
      </c>
      <c r="L37" s="76">
        <f t="shared" si="28"/>
        <v>51.333333333333336</v>
      </c>
      <c r="M37" s="76">
        <f t="shared" si="28"/>
        <v>64.166666666666671</v>
      </c>
      <c r="N37" s="76">
        <f t="shared" si="28"/>
        <v>77</v>
      </c>
      <c r="O37" s="76">
        <f t="shared" si="28"/>
        <v>89.833333333333329</v>
      </c>
      <c r="P37" s="76">
        <f t="shared" si="28"/>
        <v>103</v>
      </c>
      <c r="Q37" s="76">
        <f t="shared" si="28"/>
        <v>116.16666666666667</v>
      </c>
      <c r="R37" s="76">
        <f t="shared" si="28"/>
        <v>129.33333333333334</v>
      </c>
      <c r="S37" s="76">
        <f t="shared" si="28"/>
        <v>142.5</v>
      </c>
      <c r="T37" s="76">
        <f t="shared" si="28"/>
        <v>164</v>
      </c>
      <c r="U37" s="76">
        <f t="shared" si="28"/>
        <v>185.5</v>
      </c>
      <c r="V37" s="76"/>
      <c r="W37" s="89"/>
    </row>
    <row r="38" spans="2:23" x14ac:dyDescent="0.3">
      <c r="B38" s="127" t="s">
        <v>128</v>
      </c>
      <c r="C38" s="128" t="s">
        <v>129</v>
      </c>
      <c r="D38" s="128"/>
      <c r="E38" s="128"/>
      <c r="F38" s="128"/>
      <c r="H38" s="115"/>
      <c r="I38" s="75" t="s">
        <v>118</v>
      </c>
      <c r="J38" s="76">
        <f t="shared" ref="J38:U38" si="29">AVERAGE(J35,J37)</f>
        <v>23.833333333333336</v>
      </c>
      <c r="K38" s="76">
        <f t="shared" si="29"/>
        <v>32.083333333333336</v>
      </c>
      <c r="L38" s="76">
        <f t="shared" si="29"/>
        <v>44.916666666666671</v>
      </c>
      <c r="M38" s="76">
        <f t="shared" si="29"/>
        <v>57.75</v>
      </c>
      <c r="N38" s="76">
        <f t="shared" si="29"/>
        <v>70.583333333333343</v>
      </c>
      <c r="O38" s="76">
        <f t="shared" si="29"/>
        <v>83.416666666666657</v>
      </c>
      <c r="P38" s="76">
        <f t="shared" si="29"/>
        <v>96.416666666666657</v>
      </c>
      <c r="Q38" s="76">
        <f t="shared" si="29"/>
        <v>109.58333333333334</v>
      </c>
      <c r="R38" s="76">
        <f t="shared" si="29"/>
        <v>122.75</v>
      </c>
      <c r="S38" s="76">
        <f t="shared" si="29"/>
        <v>135.91666666666669</v>
      </c>
      <c r="T38" s="76">
        <f t="shared" si="29"/>
        <v>153.25</v>
      </c>
      <c r="U38" s="76">
        <f t="shared" si="29"/>
        <v>174.75</v>
      </c>
      <c r="V38" s="76">
        <f>AVERAGE(J38:U38)</f>
        <v>92.104166666666671</v>
      </c>
      <c r="W38" s="89"/>
    </row>
    <row r="39" spans="2:23" x14ac:dyDescent="0.3">
      <c r="B39" s="127"/>
      <c r="C39" s="70" t="s">
        <v>112</v>
      </c>
      <c r="D39" s="70" t="s">
        <v>121</v>
      </c>
      <c r="E39" s="92" t="s">
        <v>124</v>
      </c>
      <c r="F39" s="92" t="s">
        <v>77</v>
      </c>
    </row>
    <row r="40" spans="2:23" x14ac:dyDescent="0.3">
      <c r="B40" s="73" t="s">
        <v>130</v>
      </c>
      <c r="C40" s="72">
        <f>V10</f>
        <v>286079.52000056388</v>
      </c>
      <c r="D40" s="72">
        <f>V15</f>
        <v>582689.19428080996</v>
      </c>
      <c r="E40" s="76">
        <f>V20</f>
        <v>1815.0591666666667</v>
      </c>
      <c r="F40" s="76">
        <f>SUM(C40:E40)</f>
        <v>870583.77344804059</v>
      </c>
      <c r="U40" s="93"/>
      <c r="V40" s="94"/>
    </row>
    <row r="41" spans="2:23" x14ac:dyDescent="0.3">
      <c r="B41" s="73" t="s">
        <v>131</v>
      </c>
      <c r="C41" s="72">
        <f>-V28</f>
        <v>-5709.9244348969114</v>
      </c>
      <c r="D41" s="72">
        <f>-V33</f>
        <v>-7616.2238444328659</v>
      </c>
      <c r="E41" s="76">
        <f>-V38</f>
        <v>-92.104166666666671</v>
      </c>
      <c r="F41" s="76">
        <f t="shared" ref="F41:F42" si="30">SUM(C41:E41)</f>
        <v>-13418.252445996442</v>
      </c>
      <c r="T41" s="94"/>
      <c r="U41" s="93"/>
      <c r="W41" s="94"/>
    </row>
    <row r="42" spans="2:23" x14ac:dyDescent="0.3">
      <c r="B42" s="68" t="s">
        <v>132</v>
      </c>
      <c r="C42" s="78">
        <f>SUM(C40:C41)</f>
        <v>280369.59556566697</v>
      </c>
      <c r="D42" s="78">
        <f>SUM(D40:D41)</f>
        <v>575072.9704363771</v>
      </c>
      <c r="E42" s="81">
        <f>SUM(E40:E41)</f>
        <v>1722.9549999999999</v>
      </c>
      <c r="F42" s="81">
        <f t="shared" si="30"/>
        <v>857165.52100204409</v>
      </c>
      <c r="H42" s="66" t="s">
        <v>133</v>
      </c>
    </row>
    <row r="43" spans="2:23" x14ac:dyDescent="0.3">
      <c r="H43" s="66"/>
    </row>
    <row r="44" spans="2:23" x14ac:dyDescent="0.3">
      <c r="B44" s="66" t="s">
        <v>134</v>
      </c>
      <c r="C44" s="95">
        <f>C42/(C42+D42)</f>
        <v>0.32774800636352364</v>
      </c>
      <c r="D44" s="95">
        <f>D42/(C42+D42)</f>
        <v>0.67225199363647625</v>
      </c>
      <c r="H44" s="120"/>
      <c r="I44" s="121"/>
      <c r="J44" s="72" t="s">
        <v>98</v>
      </c>
      <c r="K44" s="72" t="s">
        <v>99</v>
      </c>
      <c r="L44" s="72" t="s">
        <v>100</v>
      </c>
      <c r="M44" s="72" t="s">
        <v>101</v>
      </c>
      <c r="N44" s="72" t="s">
        <v>102</v>
      </c>
      <c r="O44" s="72" t="s">
        <v>103</v>
      </c>
      <c r="P44" s="72" t="s">
        <v>104</v>
      </c>
      <c r="Q44" s="72" t="s">
        <v>105</v>
      </c>
      <c r="R44" s="72" t="s">
        <v>106</v>
      </c>
      <c r="S44" s="72" t="s">
        <v>107</v>
      </c>
      <c r="T44" s="72" t="s">
        <v>108</v>
      </c>
      <c r="U44" s="72" t="s">
        <v>109</v>
      </c>
      <c r="V44" s="72" t="s">
        <v>110</v>
      </c>
      <c r="W44" s="96" t="s">
        <v>77</v>
      </c>
    </row>
    <row r="45" spans="2:23" x14ac:dyDescent="0.3">
      <c r="H45" s="129" t="s">
        <v>135</v>
      </c>
      <c r="I45" s="97">
        <v>1715</v>
      </c>
      <c r="J45" s="72">
        <v>32526.268629860737</v>
      </c>
      <c r="K45" s="72">
        <f>J61</f>
        <v>32526.268629860737</v>
      </c>
      <c r="L45" s="72">
        <f t="shared" ref="L45:U50" si="31">K61</f>
        <v>32526.268629860737</v>
      </c>
      <c r="M45" s="72">
        <f t="shared" si="31"/>
        <v>32526.268629860737</v>
      </c>
      <c r="N45" s="72">
        <f t="shared" si="31"/>
        <v>32526.268629860737</v>
      </c>
      <c r="O45" s="72">
        <f t="shared" si="31"/>
        <v>32526.268629860737</v>
      </c>
      <c r="P45" s="72">
        <f t="shared" si="31"/>
        <v>32526.268629860737</v>
      </c>
      <c r="Q45" s="72">
        <f t="shared" si="31"/>
        <v>32526.268629860737</v>
      </c>
      <c r="R45" s="72">
        <f t="shared" si="31"/>
        <v>32526.268629860737</v>
      </c>
      <c r="S45" s="72">
        <f t="shared" si="31"/>
        <v>32526.268629860737</v>
      </c>
      <c r="T45" s="72">
        <f t="shared" si="31"/>
        <v>32526.268629860737</v>
      </c>
      <c r="U45" s="72">
        <f t="shared" si="31"/>
        <v>32526.268629860737</v>
      </c>
      <c r="V45" s="72">
        <f>AVERAGE(J45:U45)</f>
        <v>32526.268629860733</v>
      </c>
      <c r="W45" s="98"/>
    </row>
    <row r="46" spans="2:23" x14ac:dyDescent="0.3">
      <c r="H46" s="129"/>
      <c r="I46" s="97" t="s">
        <v>10</v>
      </c>
      <c r="J46" s="72">
        <v>5633.4480876081798</v>
      </c>
      <c r="K46" s="72">
        <f t="shared" ref="K46:M50" si="32">J62</f>
        <v>5633.4480876081798</v>
      </c>
      <c r="L46" s="72">
        <f t="shared" si="32"/>
        <v>5633.4480876081798</v>
      </c>
      <c r="M46" s="72">
        <f t="shared" si="32"/>
        <v>5633.4480876081798</v>
      </c>
      <c r="N46" s="72">
        <f t="shared" si="31"/>
        <v>5633.4480876081798</v>
      </c>
      <c r="O46" s="72">
        <f t="shared" si="31"/>
        <v>5633.4480876081798</v>
      </c>
      <c r="P46" s="72">
        <f t="shared" si="31"/>
        <v>5633.4480876081798</v>
      </c>
      <c r="Q46" s="72">
        <f t="shared" si="31"/>
        <v>5633.4480876081798</v>
      </c>
      <c r="R46" s="72">
        <f t="shared" si="31"/>
        <v>5633.4480876081798</v>
      </c>
      <c r="S46" s="72">
        <f t="shared" si="31"/>
        <v>5633.4480876081798</v>
      </c>
      <c r="T46" s="72">
        <f t="shared" si="31"/>
        <v>5633.4480876081798</v>
      </c>
      <c r="U46" s="72">
        <f t="shared" si="31"/>
        <v>5633.4480876081798</v>
      </c>
      <c r="V46" s="72">
        <f t="shared" ref="V46:V50" si="33">AVERAGE(J46:U46)</f>
        <v>5633.4480876081798</v>
      </c>
      <c r="W46" s="98"/>
    </row>
    <row r="47" spans="2:23" x14ac:dyDescent="0.3">
      <c r="H47" s="129"/>
      <c r="I47" s="97" t="s">
        <v>11</v>
      </c>
      <c r="J47" s="72">
        <v>1328.4865106071434</v>
      </c>
      <c r="K47" s="72">
        <f t="shared" si="32"/>
        <v>1328.4865106071434</v>
      </c>
      <c r="L47" s="72">
        <f t="shared" si="32"/>
        <v>1328.4865106071434</v>
      </c>
      <c r="M47" s="72">
        <f t="shared" si="32"/>
        <v>1328.4865106071434</v>
      </c>
      <c r="N47" s="72">
        <f t="shared" si="31"/>
        <v>1328.4865106071434</v>
      </c>
      <c r="O47" s="72">
        <f t="shared" si="31"/>
        <v>1328.4865106071434</v>
      </c>
      <c r="P47" s="72">
        <f t="shared" si="31"/>
        <v>1328.4865106071434</v>
      </c>
      <c r="Q47" s="72">
        <f t="shared" si="31"/>
        <v>1328.4865106071434</v>
      </c>
      <c r="R47" s="72">
        <f t="shared" si="31"/>
        <v>1328.4865106071434</v>
      </c>
      <c r="S47" s="72">
        <f t="shared" si="31"/>
        <v>1328.4865106071434</v>
      </c>
      <c r="T47" s="72">
        <f t="shared" si="31"/>
        <v>1328.4865106071434</v>
      </c>
      <c r="U47" s="72">
        <f t="shared" si="31"/>
        <v>1328.4865106071434</v>
      </c>
      <c r="V47" s="72">
        <f t="shared" si="33"/>
        <v>1328.4865106071431</v>
      </c>
      <c r="W47" s="98"/>
    </row>
    <row r="48" spans="2:23" x14ac:dyDescent="0.3">
      <c r="H48" s="129"/>
      <c r="I48" s="97">
        <v>1720</v>
      </c>
      <c r="J48" s="72">
        <v>112980.33086570723</v>
      </c>
      <c r="K48" s="72">
        <f t="shared" si="32"/>
        <v>112980.33086570723</v>
      </c>
      <c r="L48" s="72">
        <f t="shared" si="32"/>
        <v>112980.33086570723</v>
      </c>
      <c r="M48" s="72">
        <f t="shared" si="32"/>
        <v>112980.33086570723</v>
      </c>
      <c r="N48" s="72">
        <f t="shared" si="31"/>
        <v>112980.33086570723</v>
      </c>
      <c r="O48" s="72">
        <f t="shared" si="31"/>
        <v>112980.33086570723</v>
      </c>
      <c r="P48" s="72">
        <f t="shared" si="31"/>
        <v>112980.33086570723</v>
      </c>
      <c r="Q48" s="72">
        <f t="shared" si="31"/>
        <v>112980.33086570723</v>
      </c>
      <c r="R48" s="72">
        <f t="shared" si="31"/>
        <v>112980.33086570723</v>
      </c>
      <c r="S48" s="72">
        <f t="shared" si="31"/>
        <v>112980.33086570723</v>
      </c>
      <c r="T48" s="72">
        <f t="shared" si="31"/>
        <v>112980.33086570723</v>
      </c>
      <c r="U48" s="72">
        <f t="shared" si="31"/>
        <v>112980.33086570723</v>
      </c>
      <c r="V48" s="72">
        <f t="shared" si="33"/>
        <v>112980.33086570723</v>
      </c>
      <c r="W48" s="98"/>
    </row>
    <row r="49" spans="8:25" x14ac:dyDescent="0.3">
      <c r="H49" s="129"/>
      <c r="I49" s="97">
        <v>1725</v>
      </c>
      <c r="J49" s="72">
        <v>0</v>
      </c>
      <c r="K49" s="72">
        <f t="shared" si="32"/>
        <v>0</v>
      </c>
      <c r="L49" s="72">
        <f t="shared" si="32"/>
        <v>0</v>
      </c>
      <c r="M49" s="72">
        <f t="shared" si="32"/>
        <v>0</v>
      </c>
      <c r="N49" s="72">
        <f t="shared" si="31"/>
        <v>0</v>
      </c>
      <c r="O49" s="72">
        <f t="shared" si="31"/>
        <v>0</v>
      </c>
      <c r="P49" s="72">
        <f t="shared" si="31"/>
        <v>0</v>
      </c>
      <c r="Q49" s="72">
        <f t="shared" si="31"/>
        <v>0</v>
      </c>
      <c r="R49" s="72">
        <f t="shared" si="31"/>
        <v>0</v>
      </c>
      <c r="S49" s="72">
        <f t="shared" si="31"/>
        <v>0</v>
      </c>
      <c r="T49" s="72">
        <f t="shared" si="31"/>
        <v>0</v>
      </c>
      <c r="U49" s="72">
        <f t="shared" si="31"/>
        <v>0</v>
      </c>
      <c r="V49" s="72">
        <f t="shared" si="33"/>
        <v>0</v>
      </c>
      <c r="W49" s="98"/>
    </row>
    <row r="50" spans="8:25" x14ac:dyDescent="0.3">
      <c r="H50" s="129"/>
      <c r="I50" s="97">
        <v>1730</v>
      </c>
      <c r="J50" s="72">
        <v>133610.98590678058</v>
      </c>
      <c r="K50" s="72">
        <f t="shared" si="32"/>
        <v>133610.98590678058</v>
      </c>
      <c r="L50" s="72">
        <f t="shared" si="32"/>
        <v>133610.98590678058</v>
      </c>
      <c r="M50" s="72">
        <f t="shared" si="32"/>
        <v>133610.98590678058</v>
      </c>
      <c r="N50" s="72">
        <f t="shared" si="31"/>
        <v>133610.98590678058</v>
      </c>
      <c r="O50" s="72">
        <f t="shared" si="31"/>
        <v>133610.98590678058</v>
      </c>
      <c r="P50" s="72">
        <f t="shared" si="31"/>
        <v>133610.98590678058</v>
      </c>
      <c r="Q50" s="72">
        <f t="shared" si="31"/>
        <v>133610.98590678058</v>
      </c>
      <c r="R50" s="72">
        <f t="shared" si="31"/>
        <v>133610.98590678058</v>
      </c>
      <c r="S50" s="72">
        <f t="shared" si="31"/>
        <v>133610.98590678058</v>
      </c>
      <c r="T50" s="72">
        <f t="shared" si="31"/>
        <v>133610.98590678058</v>
      </c>
      <c r="U50" s="72">
        <f t="shared" si="31"/>
        <v>133610.98590678058</v>
      </c>
      <c r="V50" s="72">
        <f t="shared" si="33"/>
        <v>133610.98590678061</v>
      </c>
      <c r="W50" s="98"/>
    </row>
    <row r="51" spans="8:25" x14ac:dyDescent="0.3">
      <c r="H51" s="129"/>
      <c r="I51" s="68" t="s">
        <v>77</v>
      </c>
      <c r="J51" s="78">
        <f>SUM(J45:J50)</f>
        <v>286079.52000056388</v>
      </c>
      <c r="K51" s="78">
        <f t="shared" ref="K51:V51" si="34">SUM(K45:K50)</f>
        <v>286079.52000056388</v>
      </c>
      <c r="L51" s="78">
        <f t="shared" si="34"/>
        <v>286079.52000056388</v>
      </c>
      <c r="M51" s="78">
        <f t="shared" si="34"/>
        <v>286079.52000056388</v>
      </c>
      <c r="N51" s="78">
        <f t="shared" si="34"/>
        <v>286079.52000056388</v>
      </c>
      <c r="O51" s="78">
        <f t="shared" si="34"/>
        <v>286079.52000056388</v>
      </c>
      <c r="P51" s="78">
        <f t="shared" si="34"/>
        <v>286079.52000056388</v>
      </c>
      <c r="Q51" s="78">
        <f t="shared" si="34"/>
        <v>286079.52000056388</v>
      </c>
      <c r="R51" s="78">
        <f t="shared" si="34"/>
        <v>286079.52000056388</v>
      </c>
      <c r="S51" s="78">
        <f t="shared" si="34"/>
        <v>286079.52000056388</v>
      </c>
      <c r="T51" s="78">
        <f t="shared" si="34"/>
        <v>286079.52000056388</v>
      </c>
      <c r="U51" s="78">
        <f t="shared" si="34"/>
        <v>286079.52000056388</v>
      </c>
      <c r="V51" s="78">
        <f t="shared" si="34"/>
        <v>286079.52000056393</v>
      </c>
      <c r="W51" s="99"/>
    </row>
    <row r="52" spans="8:25" x14ac:dyDescent="0.3">
      <c r="H52" s="120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1"/>
    </row>
    <row r="53" spans="8:25" x14ac:dyDescent="0.3">
      <c r="H53" s="129" t="s">
        <v>136</v>
      </c>
      <c r="I53" s="97">
        <v>1715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72">
        <v>0</v>
      </c>
      <c r="T53" s="72">
        <v>0</v>
      </c>
      <c r="U53" s="72">
        <v>0</v>
      </c>
      <c r="V53" s="72">
        <f t="shared" ref="V53:V58" si="35">AVERAGE(J53:U53)</f>
        <v>0</v>
      </c>
      <c r="W53" s="72">
        <f t="shared" ref="W53:W59" si="36">SUM(J53:U53)</f>
        <v>0</v>
      </c>
    </row>
    <row r="54" spans="8:25" x14ac:dyDescent="0.3">
      <c r="H54" s="129"/>
      <c r="I54" s="97" t="s">
        <v>10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f t="shared" si="35"/>
        <v>0</v>
      </c>
      <c r="W54" s="72">
        <f t="shared" si="36"/>
        <v>0</v>
      </c>
    </row>
    <row r="55" spans="8:25" x14ac:dyDescent="0.3">
      <c r="H55" s="129"/>
      <c r="I55" s="97" t="s">
        <v>11</v>
      </c>
      <c r="J55" s="72">
        <v>0</v>
      </c>
      <c r="K55" s="72">
        <v>0</v>
      </c>
      <c r="L55" s="72">
        <v>0</v>
      </c>
      <c r="M55" s="72">
        <v>0</v>
      </c>
      <c r="N55" s="72">
        <v>0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f t="shared" si="35"/>
        <v>0</v>
      </c>
      <c r="W55" s="72">
        <f t="shared" si="36"/>
        <v>0</v>
      </c>
    </row>
    <row r="56" spans="8:25" x14ac:dyDescent="0.3">
      <c r="H56" s="129"/>
      <c r="I56" s="97">
        <v>1720</v>
      </c>
      <c r="J56" s="72">
        <v>0</v>
      </c>
      <c r="K56" s="72">
        <v>0</v>
      </c>
      <c r="L56" s="72">
        <v>0</v>
      </c>
      <c r="M56" s="72">
        <v>0</v>
      </c>
      <c r="N56" s="72">
        <v>0</v>
      </c>
      <c r="O56" s="72">
        <v>0</v>
      </c>
      <c r="P56" s="72">
        <v>0</v>
      </c>
      <c r="Q56" s="72">
        <v>0</v>
      </c>
      <c r="R56" s="72">
        <v>0</v>
      </c>
      <c r="S56" s="72">
        <v>0</v>
      </c>
      <c r="T56" s="72">
        <v>0</v>
      </c>
      <c r="U56" s="72">
        <v>0</v>
      </c>
      <c r="V56" s="72">
        <f t="shared" si="35"/>
        <v>0</v>
      </c>
      <c r="W56" s="72">
        <f t="shared" si="36"/>
        <v>0</v>
      </c>
    </row>
    <row r="57" spans="8:25" x14ac:dyDescent="0.3">
      <c r="H57" s="129"/>
      <c r="I57" s="97">
        <v>1725</v>
      </c>
      <c r="J57" s="72">
        <v>0</v>
      </c>
      <c r="K57" s="72">
        <v>0</v>
      </c>
      <c r="L57" s="72">
        <v>0</v>
      </c>
      <c r="M57" s="72">
        <v>0</v>
      </c>
      <c r="N57" s="72">
        <v>0</v>
      </c>
      <c r="O57" s="72">
        <v>0</v>
      </c>
      <c r="P57" s="72">
        <v>0</v>
      </c>
      <c r="Q57" s="72">
        <v>0</v>
      </c>
      <c r="R57" s="72">
        <v>0</v>
      </c>
      <c r="S57" s="72">
        <v>0</v>
      </c>
      <c r="T57" s="72">
        <v>0</v>
      </c>
      <c r="U57" s="72">
        <v>0</v>
      </c>
      <c r="V57" s="72">
        <f t="shared" si="35"/>
        <v>0</v>
      </c>
      <c r="W57" s="72">
        <f t="shared" si="36"/>
        <v>0</v>
      </c>
    </row>
    <row r="58" spans="8:25" x14ac:dyDescent="0.3">
      <c r="H58" s="129"/>
      <c r="I58" s="97">
        <v>1730</v>
      </c>
      <c r="J58" s="72">
        <v>0</v>
      </c>
      <c r="K58" s="72">
        <v>0</v>
      </c>
      <c r="L58" s="72">
        <v>0</v>
      </c>
      <c r="M58" s="72">
        <v>0</v>
      </c>
      <c r="N58" s="72">
        <v>0</v>
      </c>
      <c r="O58" s="72">
        <v>0</v>
      </c>
      <c r="P58" s="72">
        <v>0</v>
      </c>
      <c r="Q58" s="72">
        <v>0</v>
      </c>
      <c r="R58" s="72">
        <v>0</v>
      </c>
      <c r="S58" s="72">
        <v>0</v>
      </c>
      <c r="T58" s="72">
        <v>0</v>
      </c>
      <c r="U58" s="72">
        <v>0</v>
      </c>
      <c r="V58" s="72">
        <f t="shared" si="35"/>
        <v>0</v>
      </c>
      <c r="W58" s="72">
        <f t="shared" si="36"/>
        <v>0</v>
      </c>
      <c r="X58" s="100"/>
      <c r="Y58" s="100"/>
    </row>
    <row r="59" spans="8:25" x14ac:dyDescent="0.3">
      <c r="H59" s="129"/>
      <c r="I59" s="68" t="s">
        <v>77</v>
      </c>
      <c r="J59" s="78">
        <f>SUM(J53:J58)</f>
        <v>0</v>
      </c>
      <c r="K59" s="78">
        <f t="shared" ref="K59:V59" si="37">SUM(K53:K58)</f>
        <v>0</v>
      </c>
      <c r="L59" s="78">
        <f t="shared" si="37"/>
        <v>0</v>
      </c>
      <c r="M59" s="78">
        <f t="shared" si="37"/>
        <v>0</v>
      </c>
      <c r="N59" s="78">
        <f t="shared" si="37"/>
        <v>0</v>
      </c>
      <c r="O59" s="78">
        <f t="shared" si="37"/>
        <v>0</v>
      </c>
      <c r="P59" s="78">
        <f t="shared" si="37"/>
        <v>0</v>
      </c>
      <c r="Q59" s="78">
        <f t="shared" si="37"/>
        <v>0</v>
      </c>
      <c r="R59" s="78">
        <f t="shared" si="37"/>
        <v>0</v>
      </c>
      <c r="S59" s="78">
        <f t="shared" si="37"/>
        <v>0</v>
      </c>
      <c r="T59" s="78">
        <f t="shared" si="37"/>
        <v>0</v>
      </c>
      <c r="U59" s="78">
        <f t="shared" si="37"/>
        <v>0</v>
      </c>
      <c r="V59" s="78">
        <f t="shared" si="37"/>
        <v>0</v>
      </c>
      <c r="W59" s="78">
        <f t="shared" si="36"/>
        <v>0</v>
      </c>
    </row>
    <row r="60" spans="8:25" x14ac:dyDescent="0.3">
      <c r="H60" s="120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1"/>
    </row>
    <row r="61" spans="8:25" x14ac:dyDescent="0.3">
      <c r="H61" s="129" t="s">
        <v>137</v>
      </c>
      <c r="I61" s="97">
        <v>1715</v>
      </c>
      <c r="J61" s="72">
        <f>J45+J53</f>
        <v>32526.268629860737</v>
      </c>
      <c r="K61" s="72">
        <f t="shared" ref="K61:U61" si="38">K45+K53</f>
        <v>32526.268629860737</v>
      </c>
      <c r="L61" s="72">
        <f t="shared" si="38"/>
        <v>32526.268629860737</v>
      </c>
      <c r="M61" s="72">
        <f t="shared" si="38"/>
        <v>32526.268629860737</v>
      </c>
      <c r="N61" s="72">
        <f t="shared" si="38"/>
        <v>32526.268629860737</v>
      </c>
      <c r="O61" s="72">
        <f t="shared" si="38"/>
        <v>32526.268629860737</v>
      </c>
      <c r="P61" s="72">
        <f t="shared" si="38"/>
        <v>32526.268629860737</v>
      </c>
      <c r="Q61" s="72">
        <f t="shared" si="38"/>
        <v>32526.268629860737</v>
      </c>
      <c r="R61" s="72">
        <f t="shared" si="38"/>
        <v>32526.268629860737</v>
      </c>
      <c r="S61" s="72">
        <f t="shared" si="38"/>
        <v>32526.268629860737</v>
      </c>
      <c r="T61" s="72">
        <f t="shared" si="38"/>
        <v>32526.268629860737</v>
      </c>
      <c r="U61" s="72">
        <f t="shared" si="38"/>
        <v>32526.268629860737</v>
      </c>
      <c r="V61" s="72">
        <f t="shared" ref="V61:V66" si="39">AVERAGE(J61:U61)</f>
        <v>32526.268629860733</v>
      </c>
      <c r="W61" s="98"/>
    </row>
    <row r="62" spans="8:25" x14ac:dyDescent="0.3">
      <c r="H62" s="129"/>
      <c r="I62" s="97" t="s">
        <v>10</v>
      </c>
      <c r="J62" s="72">
        <f t="shared" ref="J62:U66" si="40">J46+J54</f>
        <v>5633.4480876081798</v>
      </c>
      <c r="K62" s="72">
        <f t="shared" si="40"/>
        <v>5633.4480876081798</v>
      </c>
      <c r="L62" s="72">
        <f t="shared" si="40"/>
        <v>5633.4480876081798</v>
      </c>
      <c r="M62" s="72">
        <f t="shared" si="40"/>
        <v>5633.4480876081798</v>
      </c>
      <c r="N62" s="72">
        <f t="shared" si="40"/>
        <v>5633.4480876081798</v>
      </c>
      <c r="O62" s="72">
        <f t="shared" si="40"/>
        <v>5633.4480876081798</v>
      </c>
      <c r="P62" s="72">
        <f t="shared" si="40"/>
        <v>5633.4480876081798</v>
      </c>
      <c r="Q62" s="72">
        <f t="shared" si="40"/>
        <v>5633.4480876081798</v>
      </c>
      <c r="R62" s="72">
        <f t="shared" si="40"/>
        <v>5633.4480876081798</v>
      </c>
      <c r="S62" s="72">
        <f t="shared" si="40"/>
        <v>5633.4480876081798</v>
      </c>
      <c r="T62" s="72">
        <f t="shared" si="40"/>
        <v>5633.4480876081798</v>
      </c>
      <c r="U62" s="72">
        <f t="shared" si="40"/>
        <v>5633.4480876081798</v>
      </c>
      <c r="V62" s="72">
        <f t="shared" si="39"/>
        <v>5633.4480876081798</v>
      </c>
      <c r="W62" s="98"/>
    </row>
    <row r="63" spans="8:25" x14ac:dyDescent="0.3">
      <c r="H63" s="129"/>
      <c r="I63" s="97" t="s">
        <v>11</v>
      </c>
      <c r="J63" s="72">
        <f t="shared" si="40"/>
        <v>1328.4865106071434</v>
      </c>
      <c r="K63" s="72">
        <f t="shared" si="40"/>
        <v>1328.4865106071434</v>
      </c>
      <c r="L63" s="72">
        <f t="shared" si="40"/>
        <v>1328.4865106071434</v>
      </c>
      <c r="M63" s="72">
        <f t="shared" si="40"/>
        <v>1328.4865106071434</v>
      </c>
      <c r="N63" s="72">
        <f t="shared" si="40"/>
        <v>1328.4865106071434</v>
      </c>
      <c r="O63" s="72">
        <f t="shared" si="40"/>
        <v>1328.4865106071434</v>
      </c>
      <c r="P63" s="72">
        <f t="shared" si="40"/>
        <v>1328.4865106071434</v>
      </c>
      <c r="Q63" s="72">
        <f t="shared" si="40"/>
        <v>1328.4865106071434</v>
      </c>
      <c r="R63" s="72">
        <f t="shared" si="40"/>
        <v>1328.4865106071434</v>
      </c>
      <c r="S63" s="72">
        <f t="shared" si="40"/>
        <v>1328.4865106071434</v>
      </c>
      <c r="T63" s="72">
        <f t="shared" si="40"/>
        <v>1328.4865106071434</v>
      </c>
      <c r="U63" s="72">
        <f t="shared" si="40"/>
        <v>1328.4865106071434</v>
      </c>
      <c r="V63" s="72">
        <f t="shared" si="39"/>
        <v>1328.4865106071431</v>
      </c>
      <c r="W63" s="98"/>
    </row>
    <row r="64" spans="8:25" x14ac:dyDescent="0.3">
      <c r="H64" s="129"/>
      <c r="I64" s="97">
        <v>1720</v>
      </c>
      <c r="J64" s="72">
        <f t="shared" si="40"/>
        <v>112980.33086570723</v>
      </c>
      <c r="K64" s="72">
        <f t="shared" si="40"/>
        <v>112980.33086570723</v>
      </c>
      <c r="L64" s="72">
        <f t="shared" si="40"/>
        <v>112980.33086570723</v>
      </c>
      <c r="M64" s="72">
        <f t="shared" si="40"/>
        <v>112980.33086570723</v>
      </c>
      <c r="N64" s="72">
        <f t="shared" si="40"/>
        <v>112980.33086570723</v>
      </c>
      <c r="O64" s="72">
        <f t="shared" si="40"/>
        <v>112980.33086570723</v>
      </c>
      <c r="P64" s="72">
        <f t="shared" si="40"/>
        <v>112980.33086570723</v>
      </c>
      <c r="Q64" s="72">
        <f t="shared" si="40"/>
        <v>112980.33086570723</v>
      </c>
      <c r="R64" s="72">
        <f t="shared" si="40"/>
        <v>112980.33086570723</v>
      </c>
      <c r="S64" s="72">
        <f t="shared" si="40"/>
        <v>112980.33086570723</v>
      </c>
      <c r="T64" s="72">
        <f t="shared" si="40"/>
        <v>112980.33086570723</v>
      </c>
      <c r="U64" s="72">
        <f t="shared" si="40"/>
        <v>112980.33086570723</v>
      </c>
      <c r="V64" s="72">
        <f t="shared" si="39"/>
        <v>112980.33086570723</v>
      </c>
      <c r="W64" s="98"/>
    </row>
    <row r="65" spans="8:23" x14ac:dyDescent="0.3">
      <c r="H65" s="129"/>
      <c r="I65" s="97">
        <v>1725</v>
      </c>
      <c r="J65" s="72">
        <f t="shared" si="40"/>
        <v>0</v>
      </c>
      <c r="K65" s="72">
        <f t="shared" si="40"/>
        <v>0</v>
      </c>
      <c r="L65" s="72">
        <f t="shared" si="40"/>
        <v>0</v>
      </c>
      <c r="M65" s="72">
        <f t="shared" si="40"/>
        <v>0</v>
      </c>
      <c r="N65" s="72">
        <f t="shared" si="40"/>
        <v>0</v>
      </c>
      <c r="O65" s="72">
        <f t="shared" si="40"/>
        <v>0</v>
      </c>
      <c r="P65" s="72">
        <f t="shared" si="40"/>
        <v>0</v>
      </c>
      <c r="Q65" s="72">
        <f t="shared" si="40"/>
        <v>0</v>
      </c>
      <c r="R65" s="72">
        <f t="shared" si="40"/>
        <v>0</v>
      </c>
      <c r="S65" s="72">
        <f t="shared" si="40"/>
        <v>0</v>
      </c>
      <c r="T65" s="72">
        <f t="shared" si="40"/>
        <v>0</v>
      </c>
      <c r="U65" s="72">
        <f t="shared" si="40"/>
        <v>0</v>
      </c>
      <c r="V65" s="72">
        <f t="shared" si="39"/>
        <v>0</v>
      </c>
      <c r="W65" s="98"/>
    </row>
    <row r="66" spans="8:23" x14ac:dyDescent="0.3">
      <c r="H66" s="129"/>
      <c r="I66" s="97">
        <v>1730</v>
      </c>
      <c r="J66" s="72">
        <f t="shared" si="40"/>
        <v>133610.98590678058</v>
      </c>
      <c r="K66" s="72">
        <f t="shared" si="40"/>
        <v>133610.98590678058</v>
      </c>
      <c r="L66" s="72">
        <f t="shared" si="40"/>
        <v>133610.98590678058</v>
      </c>
      <c r="M66" s="72">
        <f t="shared" si="40"/>
        <v>133610.98590678058</v>
      </c>
      <c r="N66" s="72">
        <f t="shared" si="40"/>
        <v>133610.98590678058</v>
      </c>
      <c r="O66" s="72">
        <f t="shared" si="40"/>
        <v>133610.98590678058</v>
      </c>
      <c r="P66" s="72">
        <f t="shared" si="40"/>
        <v>133610.98590678058</v>
      </c>
      <c r="Q66" s="72">
        <f t="shared" si="40"/>
        <v>133610.98590678058</v>
      </c>
      <c r="R66" s="72">
        <f t="shared" si="40"/>
        <v>133610.98590678058</v>
      </c>
      <c r="S66" s="72">
        <f t="shared" si="40"/>
        <v>133610.98590678058</v>
      </c>
      <c r="T66" s="72">
        <f t="shared" si="40"/>
        <v>133610.98590678058</v>
      </c>
      <c r="U66" s="72">
        <f t="shared" si="40"/>
        <v>133610.98590678058</v>
      </c>
      <c r="V66" s="72">
        <f t="shared" si="39"/>
        <v>133610.98590678061</v>
      </c>
      <c r="W66" s="98"/>
    </row>
    <row r="67" spans="8:23" x14ac:dyDescent="0.3">
      <c r="H67" s="129"/>
      <c r="I67" s="68" t="s">
        <v>77</v>
      </c>
      <c r="J67" s="78">
        <f>SUM(J61:J66)</f>
        <v>286079.52000056388</v>
      </c>
      <c r="K67" s="78">
        <f t="shared" ref="K67:V67" si="41">SUM(K61:K66)</f>
        <v>286079.52000056388</v>
      </c>
      <c r="L67" s="78">
        <f t="shared" si="41"/>
        <v>286079.52000056388</v>
      </c>
      <c r="M67" s="78">
        <f t="shared" si="41"/>
        <v>286079.52000056388</v>
      </c>
      <c r="N67" s="78">
        <f t="shared" si="41"/>
        <v>286079.52000056388</v>
      </c>
      <c r="O67" s="78">
        <f t="shared" si="41"/>
        <v>286079.52000056388</v>
      </c>
      <c r="P67" s="78">
        <f t="shared" si="41"/>
        <v>286079.52000056388</v>
      </c>
      <c r="Q67" s="78">
        <f t="shared" si="41"/>
        <v>286079.52000056388</v>
      </c>
      <c r="R67" s="78">
        <f t="shared" si="41"/>
        <v>286079.52000056388</v>
      </c>
      <c r="S67" s="78">
        <f t="shared" si="41"/>
        <v>286079.52000056388</v>
      </c>
      <c r="T67" s="78">
        <f t="shared" si="41"/>
        <v>286079.52000056388</v>
      </c>
      <c r="U67" s="78">
        <f t="shared" si="41"/>
        <v>286079.52000056388</v>
      </c>
      <c r="V67" s="78">
        <f t="shared" si="41"/>
        <v>286079.52000056393</v>
      </c>
      <c r="W67" s="98"/>
    </row>
    <row r="70" spans="8:23" x14ac:dyDescent="0.3">
      <c r="H70" s="120"/>
      <c r="I70" s="121"/>
      <c r="J70" s="72" t="s">
        <v>98</v>
      </c>
      <c r="K70" s="72" t="s">
        <v>99</v>
      </c>
      <c r="L70" s="72" t="s">
        <v>100</v>
      </c>
      <c r="M70" s="72" t="s">
        <v>101</v>
      </c>
      <c r="N70" s="72" t="s">
        <v>102</v>
      </c>
      <c r="O70" s="72" t="s">
        <v>103</v>
      </c>
      <c r="P70" s="72" t="s">
        <v>104</v>
      </c>
      <c r="Q70" s="72" t="s">
        <v>105</v>
      </c>
      <c r="R70" s="72" t="s">
        <v>106</v>
      </c>
      <c r="S70" s="72" t="s">
        <v>107</v>
      </c>
      <c r="T70" s="72" t="s">
        <v>108</v>
      </c>
      <c r="U70" s="72" t="s">
        <v>109</v>
      </c>
      <c r="V70" s="72" t="s">
        <v>110</v>
      </c>
      <c r="W70" s="96" t="s">
        <v>77</v>
      </c>
    </row>
    <row r="71" spans="8:23" x14ac:dyDescent="0.3">
      <c r="H71" s="129" t="s">
        <v>138</v>
      </c>
      <c r="I71" s="97">
        <v>1715</v>
      </c>
      <c r="J71" s="72">
        <v>68522.660429304407</v>
      </c>
      <c r="K71" s="72">
        <f>J87</f>
        <v>68522.660429304407</v>
      </c>
      <c r="L71" s="72">
        <f t="shared" ref="L71:U76" si="42">K87</f>
        <v>68522.660429304407</v>
      </c>
      <c r="M71" s="72">
        <f t="shared" si="42"/>
        <v>68522.660429304407</v>
      </c>
      <c r="N71" s="72">
        <f t="shared" si="42"/>
        <v>68522.660429304407</v>
      </c>
      <c r="O71" s="72">
        <f t="shared" si="42"/>
        <v>110173.6669649836</v>
      </c>
      <c r="P71" s="72">
        <f t="shared" si="42"/>
        <v>132477.1136431433</v>
      </c>
      <c r="Q71" s="72">
        <f t="shared" si="42"/>
        <v>150214.54400490969</v>
      </c>
      <c r="R71" s="72">
        <f t="shared" si="42"/>
        <v>150214.54400490969</v>
      </c>
      <c r="S71" s="72">
        <f t="shared" si="42"/>
        <v>150214.54400490969</v>
      </c>
      <c r="T71" s="72">
        <f t="shared" si="42"/>
        <v>150214.54400490969</v>
      </c>
      <c r="U71" s="72">
        <f t="shared" si="42"/>
        <v>150214.54400490969</v>
      </c>
      <c r="V71" s="72">
        <f>AVERAGE(J71:U71)</f>
        <v>111361.40023159979</v>
      </c>
      <c r="W71" s="98"/>
    </row>
    <row r="72" spans="8:23" x14ac:dyDescent="0.3">
      <c r="H72" s="129"/>
      <c r="I72" s="97" t="s">
        <v>10</v>
      </c>
      <c r="J72" s="72">
        <v>7249.9854886537269</v>
      </c>
      <c r="K72" s="72">
        <f t="shared" ref="K72:M76" si="43">J88</f>
        <v>7249.9854886537269</v>
      </c>
      <c r="L72" s="72">
        <f t="shared" si="43"/>
        <v>7249.9854886537269</v>
      </c>
      <c r="M72" s="72">
        <f t="shared" si="43"/>
        <v>7249.9854886537269</v>
      </c>
      <c r="N72" s="72">
        <f t="shared" si="42"/>
        <v>7249.9854886537269</v>
      </c>
      <c r="O72" s="72">
        <f t="shared" si="42"/>
        <v>11596.563168730067</v>
      </c>
      <c r="P72" s="72">
        <f t="shared" si="42"/>
        <v>13798.018923684624</v>
      </c>
      <c r="Q72" s="72">
        <f t="shared" si="42"/>
        <v>14685.970805964631</v>
      </c>
      <c r="R72" s="72">
        <f t="shared" si="42"/>
        <v>14685.970805964631</v>
      </c>
      <c r="S72" s="72">
        <f t="shared" si="42"/>
        <v>14685.970805964631</v>
      </c>
      <c r="T72" s="72">
        <f t="shared" si="42"/>
        <v>14685.970805964631</v>
      </c>
      <c r="U72" s="72">
        <f t="shared" si="42"/>
        <v>14685.970805964631</v>
      </c>
      <c r="V72" s="72">
        <f t="shared" ref="V72:V76" si="44">AVERAGE(J72:U72)</f>
        <v>11256.196963792208</v>
      </c>
      <c r="W72" s="98"/>
    </row>
    <row r="73" spans="8:23" x14ac:dyDescent="0.3">
      <c r="H73" s="129"/>
      <c r="I73" s="97" t="s">
        <v>11</v>
      </c>
      <c r="J73" s="72">
        <v>3029.0216839676496</v>
      </c>
      <c r="K73" s="72">
        <f t="shared" si="43"/>
        <v>3029.0216839676496</v>
      </c>
      <c r="L73" s="72">
        <f t="shared" si="43"/>
        <v>3029.0216839676496</v>
      </c>
      <c r="M73" s="72">
        <f t="shared" si="43"/>
        <v>3029.0216839676496</v>
      </c>
      <c r="N73" s="72">
        <f t="shared" si="42"/>
        <v>3029.0216839676496</v>
      </c>
      <c r="O73" s="72">
        <f t="shared" si="42"/>
        <v>4774.9888472245739</v>
      </c>
      <c r="P73" s="72">
        <f t="shared" si="42"/>
        <v>6003.6301185382972</v>
      </c>
      <c r="Q73" s="72">
        <f t="shared" si="42"/>
        <v>6766.7933120167181</v>
      </c>
      <c r="R73" s="72">
        <f t="shared" si="42"/>
        <v>6766.7933120167181</v>
      </c>
      <c r="S73" s="72">
        <f t="shared" si="42"/>
        <v>6766.7933120167181</v>
      </c>
      <c r="T73" s="72">
        <f t="shared" si="42"/>
        <v>6766.7933120167181</v>
      </c>
      <c r="U73" s="72">
        <f t="shared" si="42"/>
        <v>6766.7933120167181</v>
      </c>
      <c r="V73" s="72">
        <f t="shared" si="44"/>
        <v>4979.8078288070583</v>
      </c>
      <c r="W73" s="98"/>
    </row>
    <row r="74" spans="8:23" x14ac:dyDescent="0.3">
      <c r="H74" s="129"/>
      <c r="I74" s="97">
        <v>1720</v>
      </c>
      <c r="J74" s="72">
        <v>144859.02646876639</v>
      </c>
      <c r="K74" s="72">
        <f t="shared" si="43"/>
        <v>144859.02646876639</v>
      </c>
      <c r="L74" s="72">
        <f t="shared" si="43"/>
        <v>144859.02646876639</v>
      </c>
      <c r="M74" s="72">
        <f t="shared" si="43"/>
        <v>144859.02646876639</v>
      </c>
      <c r="N74" s="72">
        <f t="shared" si="42"/>
        <v>144859.02646876639</v>
      </c>
      <c r="O74" s="72">
        <f t="shared" si="42"/>
        <v>210093.84206726117</v>
      </c>
      <c r="P74" s="72">
        <f t="shared" si="42"/>
        <v>241170.11151026498</v>
      </c>
      <c r="Q74" s="72">
        <f t="shared" si="42"/>
        <v>269026.58515494375</v>
      </c>
      <c r="R74" s="72">
        <f t="shared" si="42"/>
        <v>269026.58515494375</v>
      </c>
      <c r="S74" s="72">
        <f t="shared" si="42"/>
        <v>269026.58515494375</v>
      </c>
      <c r="T74" s="72">
        <f t="shared" si="42"/>
        <v>269026.58515494375</v>
      </c>
      <c r="U74" s="72">
        <f t="shared" si="42"/>
        <v>269026.58515494375</v>
      </c>
      <c r="V74" s="72">
        <f t="shared" si="44"/>
        <v>210057.66764133971</v>
      </c>
      <c r="W74" s="98"/>
    </row>
    <row r="75" spans="8:23" x14ac:dyDescent="0.3">
      <c r="H75" s="129"/>
      <c r="I75" s="97">
        <v>1725</v>
      </c>
      <c r="J75" s="72">
        <v>1738.2292096648396</v>
      </c>
      <c r="K75" s="72">
        <f t="shared" si="43"/>
        <v>1738.2292096648396</v>
      </c>
      <c r="L75" s="72">
        <f t="shared" si="43"/>
        <v>1738.2292096648396</v>
      </c>
      <c r="M75" s="72">
        <f t="shared" si="43"/>
        <v>1738.2292096648396</v>
      </c>
      <c r="N75" s="72">
        <f t="shared" si="42"/>
        <v>1738.2292096648396</v>
      </c>
      <c r="O75" s="72">
        <f t="shared" si="42"/>
        <v>5844.8363545297498</v>
      </c>
      <c r="P75" s="72">
        <f t="shared" si="42"/>
        <v>6829.2531145743887</v>
      </c>
      <c r="Q75" s="72">
        <f t="shared" si="42"/>
        <v>7611.6359521661316</v>
      </c>
      <c r="R75" s="72">
        <f t="shared" si="42"/>
        <v>7611.6359521661316</v>
      </c>
      <c r="S75" s="72">
        <f t="shared" si="42"/>
        <v>7611.6359521661316</v>
      </c>
      <c r="T75" s="72">
        <f t="shared" si="42"/>
        <v>7611.6359521661316</v>
      </c>
      <c r="U75" s="72">
        <f t="shared" si="42"/>
        <v>7611.6359521661316</v>
      </c>
      <c r="V75" s="72">
        <f t="shared" si="44"/>
        <v>4951.9512731882487</v>
      </c>
      <c r="W75" s="98"/>
    </row>
    <row r="76" spans="8:23" x14ac:dyDescent="0.3">
      <c r="H76" s="129"/>
      <c r="I76" s="97">
        <v>1730</v>
      </c>
      <c r="J76" s="72">
        <v>168034.05951242411</v>
      </c>
      <c r="K76" s="72">
        <f t="shared" si="43"/>
        <v>168034.05951242411</v>
      </c>
      <c r="L76" s="72">
        <f t="shared" si="43"/>
        <v>168034.05951242411</v>
      </c>
      <c r="M76" s="72">
        <f t="shared" si="43"/>
        <v>168034.05951242411</v>
      </c>
      <c r="N76" s="72">
        <f t="shared" si="42"/>
        <v>168034.05951242411</v>
      </c>
      <c r="O76" s="72">
        <f t="shared" si="42"/>
        <v>220706.22207868635</v>
      </c>
      <c r="P76" s="72">
        <f t="shared" si="42"/>
        <v>248498.80257310421</v>
      </c>
      <c r="Q76" s="72">
        <f t="shared" si="42"/>
        <v>280758.99066772236</v>
      </c>
      <c r="R76" s="72">
        <f t="shared" si="42"/>
        <v>280758.99066772236</v>
      </c>
      <c r="S76" s="72">
        <f t="shared" si="42"/>
        <v>280758.99066772236</v>
      </c>
      <c r="T76" s="72">
        <f t="shared" si="42"/>
        <v>280758.99066772236</v>
      </c>
      <c r="U76" s="72">
        <f t="shared" si="42"/>
        <v>280758.99066772236</v>
      </c>
      <c r="V76" s="72">
        <f t="shared" si="44"/>
        <v>226097.52296271021</v>
      </c>
      <c r="W76" s="98"/>
    </row>
    <row r="77" spans="8:23" x14ac:dyDescent="0.3">
      <c r="H77" s="129"/>
      <c r="I77" s="68" t="s">
        <v>77</v>
      </c>
      <c r="J77" s="78">
        <f>SUM(J71:J76)</f>
        <v>393432.98279278108</v>
      </c>
      <c r="K77" s="78">
        <f t="shared" ref="K77:V77" si="45">SUM(K71:K76)</f>
        <v>393432.98279278108</v>
      </c>
      <c r="L77" s="78">
        <f t="shared" si="45"/>
        <v>393432.98279278108</v>
      </c>
      <c r="M77" s="78">
        <f t="shared" si="45"/>
        <v>393432.98279278108</v>
      </c>
      <c r="N77" s="78">
        <f t="shared" si="45"/>
        <v>393432.98279278108</v>
      </c>
      <c r="O77" s="78">
        <f t="shared" si="45"/>
        <v>563190.11948141549</v>
      </c>
      <c r="P77" s="78">
        <f t="shared" si="45"/>
        <v>648776.92988330987</v>
      </c>
      <c r="Q77" s="78">
        <f t="shared" si="45"/>
        <v>729064.51989772334</v>
      </c>
      <c r="R77" s="78">
        <f t="shared" si="45"/>
        <v>729064.51989772334</v>
      </c>
      <c r="S77" s="78">
        <f t="shared" si="45"/>
        <v>729064.51989772334</v>
      </c>
      <c r="T77" s="78">
        <f t="shared" si="45"/>
        <v>729064.51989772334</v>
      </c>
      <c r="U77" s="78">
        <f t="shared" si="45"/>
        <v>729064.51989772334</v>
      </c>
      <c r="V77" s="78">
        <f t="shared" si="45"/>
        <v>568704.54690143722</v>
      </c>
      <c r="W77" s="98"/>
    </row>
    <row r="78" spans="8:23" x14ac:dyDescent="0.3">
      <c r="H78" s="120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1"/>
    </row>
    <row r="79" spans="8:23" x14ac:dyDescent="0.3">
      <c r="H79" s="129" t="s">
        <v>139</v>
      </c>
      <c r="I79" s="97">
        <v>1715</v>
      </c>
      <c r="J79" s="72">
        <v>0</v>
      </c>
      <c r="K79" s="72">
        <v>0</v>
      </c>
      <c r="L79" s="72">
        <v>0</v>
      </c>
      <c r="M79" s="72">
        <v>0</v>
      </c>
      <c r="N79" s="72">
        <v>41651.006535679182</v>
      </c>
      <c r="O79" s="72">
        <v>22303.446678159704</v>
      </c>
      <c r="P79" s="72">
        <v>17737.430361766383</v>
      </c>
      <c r="Q79" s="72">
        <v>0</v>
      </c>
      <c r="R79" s="72">
        <v>0</v>
      </c>
      <c r="S79" s="72">
        <v>0</v>
      </c>
      <c r="T79" s="72">
        <v>0</v>
      </c>
      <c r="U79" s="72">
        <v>0</v>
      </c>
      <c r="V79" s="72" t="e">
        <f>#REF!</f>
        <v>#REF!</v>
      </c>
      <c r="W79" s="72">
        <f>SUM(J79:U79)</f>
        <v>81691.883575605272</v>
      </c>
    </row>
    <row r="80" spans="8:23" x14ac:dyDescent="0.3">
      <c r="H80" s="129"/>
      <c r="I80" s="97" t="s">
        <v>10</v>
      </c>
      <c r="J80" s="72">
        <v>0</v>
      </c>
      <c r="K80" s="72">
        <v>0</v>
      </c>
      <c r="L80" s="72">
        <v>0</v>
      </c>
      <c r="M80" s="72">
        <v>0</v>
      </c>
      <c r="N80" s="72">
        <v>4346.5776800763388</v>
      </c>
      <c r="O80" s="72">
        <v>2201.4557549545566</v>
      </c>
      <c r="P80" s="72">
        <v>887.95188228000745</v>
      </c>
      <c r="Q80" s="72">
        <v>0</v>
      </c>
      <c r="R80" s="72">
        <v>0</v>
      </c>
      <c r="S80" s="72">
        <v>0</v>
      </c>
      <c r="T80" s="72">
        <v>0</v>
      </c>
      <c r="U80" s="72">
        <v>0</v>
      </c>
      <c r="V80" s="72" t="e">
        <f>#REF!</f>
        <v>#REF!</v>
      </c>
      <c r="W80" s="72">
        <f t="shared" ref="W80:W85" si="46">SUM(J80:U80)</f>
        <v>7435.9853173109022</v>
      </c>
    </row>
    <row r="81" spans="8:23" x14ac:dyDescent="0.3">
      <c r="H81" s="129"/>
      <c r="I81" s="97" t="s">
        <v>11</v>
      </c>
      <c r="J81" s="72">
        <v>0</v>
      </c>
      <c r="K81" s="72">
        <v>0</v>
      </c>
      <c r="L81" s="72">
        <v>0</v>
      </c>
      <c r="M81" s="72">
        <v>0</v>
      </c>
      <c r="N81" s="72">
        <v>1745.9671632569241</v>
      </c>
      <c r="O81" s="72">
        <v>1228.6412713137236</v>
      </c>
      <c r="P81" s="72">
        <v>763.16319347842091</v>
      </c>
      <c r="Q81" s="72">
        <v>0</v>
      </c>
      <c r="R81" s="72">
        <v>0</v>
      </c>
      <c r="S81" s="72">
        <v>0</v>
      </c>
      <c r="T81" s="72">
        <v>0</v>
      </c>
      <c r="U81" s="72">
        <v>0</v>
      </c>
      <c r="V81" s="72" t="e">
        <f>#REF!</f>
        <v>#REF!</v>
      </c>
      <c r="W81" s="72">
        <f t="shared" si="46"/>
        <v>3737.7716280490686</v>
      </c>
    </row>
    <row r="82" spans="8:23" x14ac:dyDescent="0.3">
      <c r="H82" s="129"/>
      <c r="I82" s="97">
        <v>1720</v>
      </c>
      <c r="J82" s="72">
        <v>0</v>
      </c>
      <c r="K82" s="72">
        <v>0</v>
      </c>
      <c r="L82" s="72">
        <v>0</v>
      </c>
      <c r="M82" s="72">
        <v>0</v>
      </c>
      <c r="N82" s="72">
        <v>65234.815598494773</v>
      </c>
      <c r="O82" s="72">
        <v>31076.269443003795</v>
      </c>
      <c r="P82" s="72">
        <v>27856.473644678794</v>
      </c>
      <c r="Q82" s="72">
        <v>0</v>
      </c>
      <c r="R82" s="72">
        <v>0</v>
      </c>
      <c r="S82" s="72">
        <v>0</v>
      </c>
      <c r="T82" s="72">
        <v>0</v>
      </c>
      <c r="U82" s="72">
        <v>0</v>
      </c>
      <c r="V82" s="72" t="e">
        <f>#REF!</f>
        <v>#REF!</v>
      </c>
      <c r="W82" s="72">
        <f t="shared" si="46"/>
        <v>124167.55868617736</v>
      </c>
    </row>
    <row r="83" spans="8:23" x14ac:dyDescent="0.3">
      <c r="H83" s="129"/>
      <c r="I83" s="97">
        <v>1725</v>
      </c>
      <c r="J83" s="72">
        <v>0</v>
      </c>
      <c r="K83" s="72">
        <v>0</v>
      </c>
      <c r="L83" s="72">
        <v>0</v>
      </c>
      <c r="M83" s="72">
        <v>0</v>
      </c>
      <c r="N83" s="72">
        <v>4106.60714486491</v>
      </c>
      <c r="O83" s="72">
        <v>984.4167600446392</v>
      </c>
      <c r="P83" s="72">
        <v>782.3828375917426</v>
      </c>
      <c r="Q83" s="72">
        <v>0</v>
      </c>
      <c r="R83" s="72">
        <v>0</v>
      </c>
      <c r="S83" s="72">
        <v>0</v>
      </c>
      <c r="T83" s="72">
        <v>0</v>
      </c>
      <c r="U83" s="72">
        <v>0</v>
      </c>
      <c r="V83" s="72" t="e">
        <f>#REF!</f>
        <v>#REF!</v>
      </c>
      <c r="W83" s="72">
        <f t="shared" si="46"/>
        <v>5873.4067425012918</v>
      </c>
    </row>
    <row r="84" spans="8:23" x14ac:dyDescent="0.3">
      <c r="H84" s="129"/>
      <c r="I84" s="97">
        <v>1730</v>
      </c>
      <c r="J84" s="72">
        <v>0</v>
      </c>
      <c r="K84" s="72">
        <v>0</v>
      </c>
      <c r="L84" s="72">
        <v>0</v>
      </c>
      <c r="M84" s="72">
        <v>0</v>
      </c>
      <c r="N84" s="72">
        <v>52672.162566262254</v>
      </c>
      <c r="O84" s="72">
        <v>27792.580494417853</v>
      </c>
      <c r="P84" s="72">
        <v>32260.188094618159</v>
      </c>
      <c r="Q84" s="72">
        <v>0</v>
      </c>
      <c r="R84" s="72">
        <v>0</v>
      </c>
      <c r="S84" s="72">
        <v>0</v>
      </c>
      <c r="T84" s="72">
        <v>0</v>
      </c>
      <c r="U84" s="72">
        <v>0</v>
      </c>
      <c r="V84" s="72" t="e">
        <f>#REF!</f>
        <v>#REF!</v>
      </c>
      <c r="W84" s="72">
        <f t="shared" si="46"/>
        <v>112724.93115529827</v>
      </c>
    </row>
    <row r="85" spans="8:23" x14ac:dyDescent="0.3">
      <c r="H85" s="129"/>
      <c r="I85" s="68" t="s">
        <v>77</v>
      </c>
      <c r="J85" s="78">
        <f>SUM(J79:J84)</f>
        <v>0</v>
      </c>
      <c r="K85" s="78">
        <f t="shared" ref="K85:V85" si="47">SUM(K79:K84)</f>
        <v>0</v>
      </c>
      <c r="L85" s="78">
        <f t="shared" si="47"/>
        <v>0</v>
      </c>
      <c r="M85" s="78">
        <f t="shared" si="47"/>
        <v>0</v>
      </c>
      <c r="N85" s="78">
        <f t="shared" si="47"/>
        <v>169757.1366886344</v>
      </c>
      <c r="O85" s="78">
        <f t="shared" si="47"/>
        <v>85586.810401894269</v>
      </c>
      <c r="P85" s="78">
        <f t="shared" si="47"/>
        <v>80287.590014413508</v>
      </c>
      <c r="Q85" s="78">
        <f t="shared" si="47"/>
        <v>0</v>
      </c>
      <c r="R85" s="78">
        <f t="shared" si="47"/>
        <v>0</v>
      </c>
      <c r="S85" s="78">
        <f t="shared" si="47"/>
        <v>0</v>
      </c>
      <c r="T85" s="78">
        <f t="shared" si="47"/>
        <v>0</v>
      </c>
      <c r="U85" s="78">
        <f t="shared" si="47"/>
        <v>0</v>
      </c>
      <c r="V85" s="78" t="e">
        <f t="shared" si="47"/>
        <v>#REF!</v>
      </c>
      <c r="W85" s="78">
        <f t="shared" si="46"/>
        <v>335631.5371049422</v>
      </c>
    </row>
    <row r="86" spans="8:23" x14ac:dyDescent="0.3">
      <c r="H86" s="120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1"/>
    </row>
    <row r="87" spans="8:23" x14ac:dyDescent="0.3">
      <c r="H87" s="129" t="s">
        <v>140</v>
      </c>
      <c r="I87" s="97">
        <v>1715</v>
      </c>
      <c r="J87" s="72">
        <f>J71+J79</f>
        <v>68522.660429304407</v>
      </c>
      <c r="K87" s="72">
        <f t="shared" ref="K87:U87" si="48">K71+K79</f>
        <v>68522.660429304407</v>
      </c>
      <c r="L87" s="72">
        <f t="shared" si="48"/>
        <v>68522.660429304407</v>
      </c>
      <c r="M87" s="72">
        <f t="shared" si="48"/>
        <v>68522.660429304407</v>
      </c>
      <c r="N87" s="72">
        <f t="shared" si="48"/>
        <v>110173.6669649836</v>
      </c>
      <c r="O87" s="72">
        <f t="shared" si="48"/>
        <v>132477.1136431433</v>
      </c>
      <c r="P87" s="72">
        <f t="shared" si="48"/>
        <v>150214.54400490969</v>
      </c>
      <c r="Q87" s="72">
        <f t="shared" si="48"/>
        <v>150214.54400490969</v>
      </c>
      <c r="R87" s="72">
        <f t="shared" si="48"/>
        <v>150214.54400490969</v>
      </c>
      <c r="S87" s="72">
        <f t="shared" si="48"/>
        <v>150214.54400490969</v>
      </c>
      <c r="T87" s="72">
        <f t="shared" si="48"/>
        <v>150214.54400490969</v>
      </c>
      <c r="U87" s="72">
        <f t="shared" si="48"/>
        <v>150214.54400490969</v>
      </c>
      <c r="V87" s="72">
        <f t="shared" ref="V87:V92" si="49">AVERAGE(J87:U87)</f>
        <v>118169.05719623355</v>
      </c>
      <c r="W87" s="98"/>
    </row>
    <row r="88" spans="8:23" x14ac:dyDescent="0.3">
      <c r="H88" s="129"/>
      <c r="I88" s="97" t="s">
        <v>10</v>
      </c>
      <c r="J88" s="72">
        <f t="shared" ref="J88:U92" si="50">J72+J80</f>
        <v>7249.9854886537269</v>
      </c>
      <c r="K88" s="72">
        <f t="shared" si="50"/>
        <v>7249.9854886537269</v>
      </c>
      <c r="L88" s="72">
        <f t="shared" si="50"/>
        <v>7249.9854886537269</v>
      </c>
      <c r="M88" s="72">
        <f t="shared" si="50"/>
        <v>7249.9854886537269</v>
      </c>
      <c r="N88" s="72">
        <f t="shared" si="50"/>
        <v>11596.563168730067</v>
      </c>
      <c r="O88" s="72">
        <f t="shared" si="50"/>
        <v>13798.018923684624</v>
      </c>
      <c r="P88" s="72">
        <f t="shared" si="50"/>
        <v>14685.970805964631</v>
      </c>
      <c r="Q88" s="72">
        <f t="shared" si="50"/>
        <v>14685.970805964631</v>
      </c>
      <c r="R88" s="72">
        <f t="shared" si="50"/>
        <v>14685.970805964631</v>
      </c>
      <c r="S88" s="72">
        <f t="shared" si="50"/>
        <v>14685.970805964631</v>
      </c>
      <c r="T88" s="72">
        <f t="shared" si="50"/>
        <v>14685.970805964631</v>
      </c>
      <c r="U88" s="72">
        <f t="shared" si="50"/>
        <v>14685.970805964631</v>
      </c>
      <c r="V88" s="72">
        <f t="shared" si="49"/>
        <v>11875.86240690145</v>
      </c>
      <c r="W88" s="98"/>
    </row>
    <row r="89" spans="8:23" x14ac:dyDescent="0.3">
      <c r="H89" s="129"/>
      <c r="I89" s="97" t="s">
        <v>11</v>
      </c>
      <c r="J89" s="72">
        <f t="shared" si="50"/>
        <v>3029.0216839676496</v>
      </c>
      <c r="K89" s="72">
        <f t="shared" si="50"/>
        <v>3029.0216839676496</v>
      </c>
      <c r="L89" s="72">
        <f t="shared" si="50"/>
        <v>3029.0216839676496</v>
      </c>
      <c r="M89" s="72">
        <f t="shared" si="50"/>
        <v>3029.0216839676496</v>
      </c>
      <c r="N89" s="72">
        <f t="shared" si="50"/>
        <v>4774.9888472245739</v>
      </c>
      <c r="O89" s="72">
        <f t="shared" si="50"/>
        <v>6003.6301185382972</v>
      </c>
      <c r="P89" s="72">
        <f t="shared" si="50"/>
        <v>6766.7933120167181</v>
      </c>
      <c r="Q89" s="72">
        <f t="shared" si="50"/>
        <v>6766.7933120167181</v>
      </c>
      <c r="R89" s="72">
        <f t="shared" si="50"/>
        <v>6766.7933120167181</v>
      </c>
      <c r="S89" s="72">
        <f t="shared" si="50"/>
        <v>6766.7933120167181</v>
      </c>
      <c r="T89" s="72">
        <f t="shared" si="50"/>
        <v>6766.7933120167181</v>
      </c>
      <c r="U89" s="72">
        <f t="shared" si="50"/>
        <v>6766.7933120167181</v>
      </c>
      <c r="V89" s="72">
        <f t="shared" si="49"/>
        <v>5291.2887978111467</v>
      </c>
      <c r="W89" s="98"/>
    </row>
    <row r="90" spans="8:23" x14ac:dyDescent="0.3">
      <c r="H90" s="129"/>
      <c r="I90" s="97">
        <v>1720</v>
      </c>
      <c r="J90" s="72">
        <f t="shared" si="50"/>
        <v>144859.02646876639</v>
      </c>
      <c r="K90" s="72">
        <f t="shared" si="50"/>
        <v>144859.02646876639</v>
      </c>
      <c r="L90" s="72">
        <f t="shared" si="50"/>
        <v>144859.02646876639</v>
      </c>
      <c r="M90" s="72">
        <f t="shared" si="50"/>
        <v>144859.02646876639</v>
      </c>
      <c r="N90" s="72">
        <f t="shared" si="50"/>
        <v>210093.84206726117</v>
      </c>
      <c r="O90" s="72">
        <f t="shared" si="50"/>
        <v>241170.11151026498</v>
      </c>
      <c r="P90" s="72">
        <f t="shared" si="50"/>
        <v>269026.58515494375</v>
      </c>
      <c r="Q90" s="72">
        <f t="shared" si="50"/>
        <v>269026.58515494375</v>
      </c>
      <c r="R90" s="72">
        <f t="shared" si="50"/>
        <v>269026.58515494375</v>
      </c>
      <c r="S90" s="72">
        <f t="shared" si="50"/>
        <v>269026.58515494375</v>
      </c>
      <c r="T90" s="72">
        <f t="shared" si="50"/>
        <v>269026.58515494375</v>
      </c>
      <c r="U90" s="72">
        <f t="shared" si="50"/>
        <v>269026.58515494375</v>
      </c>
      <c r="V90" s="72">
        <f t="shared" si="49"/>
        <v>220404.96419852113</v>
      </c>
      <c r="W90" s="98"/>
    </row>
    <row r="91" spans="8:23" x14ac:dyDescent="0.3">
      <c r="H91" s="129"/>
      <c r="I91" s="97">
        <v>1725</v>
      </c>
      <c r="J91" s="72">
        <f t="shared" si="50"/>
        <v>1738.2292096648396</v>
      </c>
      <c r="K91" s="72">
        <f t="shared" si="50"/>
        <v>1738.2292096648396</v>
      </c>
      <c r="L91" s="72">
        <f t="shared" si="50"/>
        <v>1738.2292096648396</v>
      </c>
      <c r="M91" s="72">
        <f t="shared" si="50"/>
        <v>1738.2292096648396</v>
      </c>
      <c r="N91" s="72">
        <f t="shared" si="50"/>
        <v>5844.8363545297498</v>
      </c>
      <c r="O91" s="72">
        <f t="shared" si="50"/>
        <v>6829.2531145743887</v>
      </c>
      <c r="P91" s="72">
        <f t="shared" si="50"/>
        <v>7611.6359521661316</v>
      </c>
      <c r="Q91" s="72">
        <f t="shared" si="50"/>
        <v>7611.6359521661316</v>
      </c>
      <c r="R91" s="72">
        <f t="shared" si="50"/>
        <v>7611.6359521661316</v>
      </c>
      <c r="S91" s="72">
        <f t="shared" si="50"/>
        <v>7611.6359521661316</v>
      </c>
      <c r="T91" s="72">
        <f t="shared" si="50"/>
        <v>7611.6359521661316</v>
      </c>
      <c r="U91" s="72">
        <f t="shared" si="50"/>
        <v>7611.6359521661316</v>
      </c>
      <c r="V91" s="72">
        <f t="shared" si="49"/>
        <v>5441.4018350633569</v>
      </c>
      <c r="W91" s="98"/>
    </row>
    <row r="92" spans="8:23" x14ac:dyDescent="0.3">
      <c r="H92" s="129"/>
      <c r="I92" s="97">
        <v>1730</v>
      </c>
      <c r="J92" s="72">
        <f t="shared" si="50"/>
        <v>168034.05951242411</v>
      </c>
      <c r="K92" s="72">
        <f t="shared" si="50"/>
        <v>168034.05951242411</v>
      </c>
      <c r="L92" s="72">
        <f t="shared" si="50"/>
        <v>168034.05951242411</v>
      </c>
      <c r="M92" s="72">
        <f t="shared" si="50"/>
        <v>168034.05951242411</v>
      </c>
      <c r="N92" s="72">
        <f t="shared" si="50"/>
        <v>220706.22207868635</v>
      </c>
      <c r="O92" s="72">
        <f t="shared" si="50"/>
        <v>248498.80257310421</v>
      </c>
      <c r="P92" s="72">
        <f t="shared" si="50"/>
        <v>280758.99066772236</v>
      </c>
      <c r="Q92" s="72">
        <f t="shared" si="50"/>
        <v>280758.99066772236</v>
      </c>
      <c r="R92" s="72">
        <f t="shared" si="50"/>
        <v>280758.99066772236</v>
      </c>
      <c r="S92" s="72">
        <f t="shared" si="50"/>
        <v>280758.99066772236</v>
      </c>
      <c r="T92" s="72">
        <f t="shared" si="50"/>
        <v>280758.99066772236</v>
      </c>
      <c r="U92" s="72">
        <f t="shared" si="50"/>
        <v>280758.99066772236</v>
      </c>
      <c r="V92" s="72">
        <f t="shared" si="49"/>
        <v>235491.26722565174</v>
      </c>
      <c r="W92" s="98"/>
    </row>
    <row r="93" spans="8:23" x14ac:dyDescent="0.3">
      <c r="H93" s="129"/>
      <c r="I93" s="68" t="s">
        <v>77</v>
      </c>
      <c r="J93" s="78">
        <f>SUM(J87:J92)</f>
        <v>393432.98279278108</v>
      </c>
      <c r="K93" s="78">
        <f t="shared" ref="K93:V93" si="51">SUM(K87:K92)</f>
        <v>393432.98279278108</v>
      </c>
      <c r="L93" s="78">
        <f t="shared" si="51"/>
        <v>393432.98279278108</v>
      </c>
      <c r="M93" s="78">
        <f t="shared" si="51"/>
        <v>393432.98279278108</v>
      </c>
      <c r="N93" s="78">
        <f t="shared" si="51"/>
        <v>563190.11948141549</v>
      </c>
      <c r="O93" s="78">
        <f t="shared" si="51"/>
        <v>648776.92988330987</v>
      </c>
      <c r="P93" s="78">
        <f t="shared" si="51"/>
        <v>729064.51989772334</v>
      </c>
      <c r="Q93" s="78">
        <f t="shared" si="51"/>
        <v>729064.51989772334</v>
      </c>
      <c r="R93" s="78">
        <f t="shared" si="51"/>
        <v>729064.51989772334</v>
      </c>
      <c r="S93" s="78">
        <f t="shared" si="51"/>
        <v>729064.51989772334</v>
      </c>
      <c r="T93" s="78">
        <f t="shared" si="51"/>
        <v>729064.51989772334</v>
      </c>
      <c r="U93" s="78">
        <f t="shared" si="51"/>
        <v>729064.51989772334</v>
      </c>
      <c r="V93" s="78">
        <f t="shared" si="51"/>
        <v>596673.84166018234</v>
      </c>
      <c r="W93" s="98"/>
    </row>
    <row r="96" spans="8:23" x14ac:dyDescent="0.3">
      <c r="H96" s="120"/>
      <c r="I96" s="121"/>
      <c r="J96" s="72" t="s">
        <v>98</v>
      </c>
      <c r="K96" s="72" t="s">
        <v>99</v>
      </c>
      <c r="L96" s="72" t="s">
        <v>100</v>
      </c>
      <c r="M96" s="72" t="s">
        <v>101</v>
      </c>
      <c r="N96" s="72" t="s">
        <v>102</v>
      </c>
      <c r="O96" s="72" t="s">
        <v>103</v>
      </c>
      <c r="P96" s="72" t="s">
        <v>104</v>
      </c>
      <c r="Q96" s="72" t="s">
        <v>105</v>
      </c>
      <c r="R96" s="72" t="s">
        <v>106</v>
      </c>
      <c r="S96" s="72" t="s">
        <v>107</v>
      </c>
      <c r="T96" s="72" t="s">
        <v>108</v>
      </c>
      <c r="U96" s="72" t="s">
        <v>109</v>
      </c>
      <c r="V96" s="72" t="s">
        <v>110</v>
      </c>
      <c r="W96" s="96" t="s">
        <v>77</v>
      </c>
    </row>
    <row r="97" spans="8:23" x14ac:dyDescent="0.3">
      <c r="H97" s="129" t="s">
        <v>141</v>
      </c>
      <c r="I97" s="97">
        <v>1908</v>
      </c>
      <c r="J97" s="72">
        <v>0</v>
      </c>
      <c r="K97" s="72">
        <f>J113</f>
        <v>0</v>
      </c>
      <c r="L97" s="72">
        <f t="shared" ref="L97:U97" si="52">K113</f>
        <v>0</v>
      </c>
      <c r="M97" s="72">
        <f t="shared" si="52"/>
        <v>0</v>
      </c>
      <c r="N97" s="72">
        <f t="shared" si="52"/>
        <v>0</v>
      </c>
      <c r="O97" s="72">
        <f t="shared" si="52"/>
        <v>0</v>
      </c>
      <c r="P97" s="72">
        <f t="shared" si="52"/>
        <v>0</v>
      </c>
      <c r="Q97" s="72">
        <f t="shared" si="52"/>
        <v>0</v>
      </c>
      <c r="R97" s="72">
        <f t="shared" si="52"/>
        <v>0</v>
      </c>
      <c r="S97" s="72">
        <f t="shared" si="52"/>
        <v>0</v>
      </c>
      <c r="T97" s="72">
        <f t="shared" si="52"/>
        <v>5000</v>
      </c>
      <c r="U97" s="72">
        <f t="shared" si="52"/>
        <v>5000</v>
      </c>
      <c r="V97" s="72">
        <f>AVERAGE(J97:U97)</f>
        <v>833.33333333333337</v>
      </c>
      <c r="W97" s="98"/>
    </row>
    <row r="98" spans="8:23" x14ac:dyDescent="0.3">
      <c r="H98" s="129"/>
      <c r="I98" s="97">
        <v>1915</v>
      </c>
      <c r="J98" s="72">
        <v>0</v>
      </c>
      <c r="K98" s="72">
        <f t="shared" ref="K98:U99" si="53">J114</f>
        <v>0</v>
      </c>
      <c r="L98" s="72">
        <f t="shared" si="53"/>
        <v>0</v>
      </c>
      <c r="M98" s="72">
        <f t="shared" si="53"/>
        <v>0</v>
      </c>
      <c r="N98" s="72">
        <f t="shared" si="53"/>
        <v>0</v>
      </c>
      <c r="O98" s="72">
        <f t="shared" si="53"/>
        <v>0</v>
      </c>
      <c r="P98" s="72">
        <f t="shared" si="53"/>
        <v>40</v>
      </c>
      <c r="Q98" s="72">
        <f t="shared" si="53"/>
        <v>40</v>
      </c>
      <c r="R98" s="72">
        <f t="shared" si="53"/>
        <v>40</v>
      </c>
      <c r="S98" s="72">
        <f t="shared" si="53"/>
        <v>40</v>
      </c>
      <c r="T98" s="72">
        <f t="shared" si="53"/>
        <v>40</v>
      </c>
      <c r="U98" s="72">
        <f t="shared" si="53"/>
        <v>40</v>
      </c>
      <c r="V98" s="72">
        <f t="shared" ref="V98:V99" si="54">AVERAGE(J98:U98)</f>
        <v>20</v>
      </c>
      <c r="W98" s="98"/>
    </row>
    <row r="99" spans="8:23" x14ac:dyDescent="0.3">
      <c r="H99" s="129"/>
      <c r="I99" s="97">
        <v>1930</v>
      </c>
      <c r="J99" s="72">
        <v>220</v>
      </c>
      <c r="K99" s="72">
        <f t="shared" si="53"/>
        <v>270</v>
      </c>
      <c r="L99" s="72">
        <f t="shared" si="53"/>
        <v>270</v>
      </c>
      <c r="M99" s="72">
        <f t="shared" si="53"/>
        <v>270</v>
      </c>
      <c r="N99" s="72">
        <f t="shared" si="53"/>
        <v>270</v>
      </c>
      <c r="O99" s="72">
        <f t="shared" si="53"/>
        <v>270</v>
      </c>
      <c r="P99" s="72">
        <f t="shared" si="53"/>
        <v>270</v>
      </c>
      <c r="Q99" s="72">
        <f t="shared" si="53"/>
        <v>270</v>
      </c>
      <c r="R99" s="72">
        <f t="shared" si="53"/>
        <v>270</v>
      </c>
      <c r="S99" s="72">
        <f t="shared" si="53"/>
        <v>270</v>
      </c>
      <c r="T99" s="72">
        <f t="shared" si="53"/>
        <v>270</v>
      </c>
      <c r="U99" s="72">
        <f t="shared" si="53"/>
        <v>270</v>
      </c>
      <c r="V99" s="72">
        <f t="shared" si="54"/>
        <v>265.83333333333331</v>
      </c>
      <c r="W99" s="98"/>
    </row>
    <row r="100" spans="8:23" x14ac:dyDescent="0.3">
      <c r="H100" s="129"/>
      <c r="I100" s="97">
        <v>1611</v>
      </c>
      <c r="J100" s="72">
        <v>0</v>
      </c>
      <c r="K100" s="72">
        <f t="shared" ref="K100" si="55">J116</f>
        <v>500</v>
      </c>
      <c r="L100" s="72">
        <f t="shared" ref="L100" si="56">K116</f>
        <v>500</v>
      </c>
      <c r="M100" s="72">
        <f t="shared" ref="M100" si="57">L116</f>
        <v>500</v>
      </c>
      <c r="N100" s="72">
        <f t="shared" ref="N100" si="58">M116</f>
        <v>500</v>
      </c>
      <c r="O100" s="72">
        <f t="shared" ref="O100" si="59">N116</f>
        <v>500</v>
      </c>
      <c r="P100" s="72">
        <f t="shared" ref="P100" si="60">O116</f>
        <v>500</v>
      </c>
      <c r="Q100" s="72">
        <f t="shared" ref="Q100" si="61">P116</f>
        <v>500</v>
      </c>
      <c r="R100" s="72">
        <f t="shared" ref="R100" si="62">Q116</f>
        <v>500</v>
      </c>
      <c r="S100" s="72">
        <f t="shared" ref="S100" si="63">R116</f>
        <v>500</v>
      </c>
      <c r="T100" s="72">
        <f t="shared" ref="T100" si="64">S116</f>
        <v>500</v>
      </c>
      <c r="U100" s="72">
        <f t="shared" ref="U100" si="65">T116</f>
        <v>500</v>
      </c>
      <c r="V100" s="72">
        <f t="shared" ref="V100" si="66">AVERAGE(J100:U100)</f>
        <v>458.33333333333331</v>
      </c>
      <c r="W100" s="98"/>
    </row>
    <row r="101" spans="8:23" x14ac:dyDescent="0.3">
      <c r="H101" s="129"/>
      <c r="I101" s="97"/>
      <c r="J101" s="72">
        <v>0</v>
      </c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98"/>
    </row>
    <row r="102" spans="8:23" x14ac:dyDescent="0.3">
      <c r="H102" s="129"/>
      <c r="I102" s="97"/>
      <c r="J102" s="72">
        <v>0</v>
      </c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98"/>
    </row>
    <row r="103" spans="8:23" x14ac:dyDescent="0.3">
      <c r="H103" s="129"/>
      <c r="I103" s="68" t="s">
        <v>77</v>
      </c>
      <c r="J103" s="78">
        <f>SUM(J97:J102)</f>
        <v>220</v>
      </c>
      <c r="K103" s="78">
        <f t="shared" ref="K103:V103" si="67">SUM(K97:K102)</f>
        <v>770</v>
      </c>
      <c r="L103" s="78">
        <f t="shared" si="67"/>
        <v>770</v>
      </c>
      <c r="M103" s="78">
        <f t="shared" si="67"/>
        <v>770</v>
      </c>
      <c r="N103" s="78">
        <f t="shared" si="67"/>
        <v>770</v>
      </c>
      <c r="O103" s="78">
        <f t="shared" si="67"/>
        <v>770</v>
      </c>
      <c r="P103" s="78">
        <f t="shared" si="67"/>
        <v>810</v>
      </c>
      <c r="Q103" s="78">
        <f t="shared" si="67"/>
        <v>810</v>
      </c>
      <c r="R103" s="78">
        <f t="shared" si="67"/>
        <v>810</v>
      </c>
      <c r="S103" s="78">
        <f t="shared" si="67"/>
        <v>810</v>
      </c>
      <c r="T103" s="78">
        <f t="shared" si="67"/>
        <v>5810</v>
      </c>
      <c r="U103" s="78">
        <f t="shared" si="67"/>
        <v>5810</v>
      </c>
      <c r="V103" s="78">
        <f t="shared" si="67"/>
        <v>1577.5</v>
      </c>
      <c r="W103" s="98"/>
    </row>
    <row r="104" spans="8:23" x14ac:dyDescent="0.3">
      <c r="H104" s="120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1"/>
    </row>
    <row r="105" spans="8:23" x14ac:dyDescent="0.3">
      <c r="H105" s="129" t="s">
        <v>142</v>
      </c>
      <c r="I105" s="97">
        <v>1908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5000</v>
      </c>
      <c r="T105" s="72">
        <v>0</v>
      </c>
      <c r="U105" s="72">
        <v>0</v>
      </c>
      <c r="V105" s="72">
        <f t="shared" ref="V105:V108" si="68">AVERAGE(J105:U105)</f>
        <v>416.66666666666669</v>
      </c>
      <c r="W105" s="72">
        <f>SUM(J105:U105)</f>
        <v>5000</v>
      </c>
    </row>
    <row r="106" spans="8:23" x14ac:dyDescent="0.3">
      <c r="H106" s="129"/>
      <c r="I106" s="97">
        <v>1915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  <c r="O106" s="72">
        <v>40</v>
      </c>
      <c r="P106" s="72">
        <v>0</v>
      </c>
      <c r="Q106" s="72">
        <v>0</v>
      </c>
      <c r="R106" s="72">
        <v>0</v>
      </c>
      <c r="S106" s="72">
        <v>0</v>
      </c>
      <c r="T106" s="72">
        <v>0</v>
      </c>
      <c r="U106" s="72">
        <v>111.42</v>
      </c>
      <c r="V106" s="72">
        <f t="shared" si="68"/>
        <v>12.618333333333334</v>
      </c>
      <c r="W106" s="72">
        <f t="shared" ref="W106:W111" si="69">SUM(J106:U106)</f>
        <v>151.42000000000002</v>
      </c>
    </row>
    <row r="107" spans="8:23" x14ac:dyDescent="0.3">
      <c r="H107" s="129"/>
      <c r="I107" s="97">
        <v>1930</v>
      </c>
      <c r="J107" s="72">
        <v>50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  <c r="Q107" s="72">
        <v>0</v>
      </c>
      <c r="R107" s="72">
        <v>0</v>
      </c>
      <c r="S107" s="72">
        <v>0</v>
      </c>
      <c r="T107" s="72">
        <v>0</v>
      </c>
      <c r="U107" s="72">
        <v>0</v>
      </c>
      <c r="V107" s="72">
        <f t="shared" si="68"/>
        <v>4.166666666666667</v>
      </c>
      <c r="W107" s="72">
        <f t="shared" si="69"/>
        <v>50</v>
      </c>
    </row>
    <row r="108" spans="8:23" x14ac:dyDescent="0.3">
      <c r="H108" s="129"/>
      <c r="I108" s="97">
        <v>1611</v>
      </c>
      <c r="J108" s="72">
        <v>500</v>
      </c>
      <c r="K108" s="72">
        <v>0</v>
      </c>
      <c r="L108" s="72">
        <v>0</v>
      </c>
      <c r="M108" s="72">
        <v>0</v>
      </c>
      <c r="N108" s="72">
        <v>0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72">
        <v>0</v>
      </c>
      <c r="U108" s="72">
        <v>0</v>
      </c>
      <c r="V108" s="72">
        <f t="shared" si="68"/>
        <v>41.666666666666664</v>
      </c>
      <c r="W108" s="72">
        <f>SUM(J108:U108)</f>
        <v>500</v>
      </c>
    </row>
    <row r="109" spans="8:23" x14ac:dyDescent="0.3">
      <c r="H109" s="129"/>
      <c r="I109" s="97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>
        <f t="shared" si="69"/>
        <v>0</v>
      </c>
    </row>
    <row r="110" spans="8:23" x14ac:dyDescent="0.3">
      <c r="H110" s="129"/>
      <c r="I110" s="97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>
        <f t="shared" si="69"/>
        <v>0</v>
      </c>
    </row>
    <row r="111" spans="8:23" x14ac:dyDescent="0.3">
      <c r="H111" s="129"/>
      <c r="I111" s="68" t="s">
        <v>77</v>
      </c>
      <c r="J111" s="78">
        <f>SUM(J105:J110)</f>
        <v>550</v>
      </c>
      <c r="K111" s="78">
        <f t="shared" ref="K111:V111" si="70">SUM(K105:K110)</f>
        <v>0</v>
      </c>
      <c r="L111" s="78">
        <f t="shared" si="70"/>
        <v>0</v>
      </c>
      <c r="M111" s="78">
        <f t="shared" si="70"/>
        <v>0</v>
      </c>
      <c r="N111" s="78">
        <f t="shared" si="70"/>
        <v>0</v>
      </c>
      <c r="O111" s="78">
        <f t="shared" si="70"/>
        <v>40</v>
      </c>
      <c r="P111" s="78">
        <f t="shared" si="70"/>
        <v>0</v>
      </c>
      <c r="Q111" s="78">
        <f t="shared" si="70"/>
        <v>0</v>
      </c>
      <c r="R111" s="78">
        <f t="shared" si="70"/>
        <v>0</v>
      </c>
      <c r="S111" s="78">
        <f t="shared" si="70"/>
        <v>5000</v>
      </c>
      <c r="T111" s="78">
        <f t="shared" si="70"/>
        <v>0</v>
      </c>
      <c r="U111" s="78">
        <f t="shared" si="70"/>
        <v>111.42</v>
      </c>
      <c r="V111" s="78">
        <f t="shared" si="70"/>
        <v>475.1183333333334</v>
      </c>
      <c r="W111" s="78">
        <f t="shared" si="69"/>
        <v>5701.42</v>
      </c>
    </row>
    <row r="112" spans="8:23" x14ac:dyDescent="0.3">
      <c r="H112" s="120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1"/>
    </row>
    <row r="113" spans="8:23" x14ac:dyDescent="0.3">
      <c r="H113" s="129" t="s">
        <v>143</v>
      </c>
      <c r="I113" s="97">
        <v>1908</v>
      </c>
      <c r="J113" s="72">
        <f>J97+J105</f>
        <v>0</v>
      </c>
      <c r="K113" s="72">
        <f t="shared" ref="K113:U114" si="71">K97+K105</f>
        <v>0</v>
      </c>
      <c r="L113" s="72">
        <f t="shared" si="71"/>
        <v>0</v>
      </c>
      <c r="M113" s="72">
        <f t="shared" si="71"/>
        <v>0</v>
      </c>
      <c r="N113" s="72">
        <f t="shared" si="71"/>
        <v>0</v>
      </c>
      <c r="O113" s="72">
        <f t="shared" si="71"/>
        <v>0</v>
      </c>
      <c r="P113" s="72">
        <f t="shared" si="71"/>
        <v>0</v>
      </c>
      <c r="Q113" s="72">
        <f t="shared" si="71"/>
        <v>0</v>
      </c>
      <c r="R113" s="72">
        <f t="shared" si="71"/>
        <v>0</v>
      </c>
      <c r="S113" s="72">
        <f t="shared" si="71"/>
        <v>5000</v>
      </c>
      <c r="T113" s="72">
        <f t="shared" si="71"/>
        <v>5000</v>
      </c>
      <c r="U113" s="72">
        <f t="shared" si="71"/>
        <v>5000</v>
      </c>
      <c r="V113" s="72">
        <f t="shared" ref="V113:V115" si="72">AVERAGE(J113:U113)</f>
        <v>1250</v>
      </c>
      <c r="W113" s="98"/>
    </row>
    <row r="114" spans="8:23" x14ac:dyDescent="0.3">
      <c r="H114" s="129"/>
      <c r="I114" s="97">
        <v>1915</v>
      </c>
      <c r="J114" s="72">
        <f t="shared" ref="J114:U116" si="73">J98+J106</f>
        <v>0</v>
      </c>
      <c r="K114" s="72">
        <f t="shared" si="73"/>
        <v>0</v>
      </c>
      <c r="L114" s="72">
        <f t="shared" si="73"/>
        <v>0</v>
      </c>
      <c r="M114" s="72">
        <f t="shared" si="71"/>
        <v>0</v>
      </c>
      <c r="N114" s="72">
        <f t="shared" si="71"/>
        <v>0</v>
      </c>
      <c r="O114" s="72">
        <f t="shared" si="71"/>
        <v>40</v>
      </c>
      <c r="P114" s="72">
        <f t="shared" si="71"/>
        <v>40</v>
      </c>
      <c r="Q114" s="72">
        <f t="shared" si="71"/>
        <v>40</v>
      </c>
      <c r="R114" s="72">
        <f t="shared" si="71"/>
        <v>40</v>
      </c>
      <c r="S114" s="72">
        <f t="shared" si="71"/>
        <v>40</v>
      </c>
      <c r="T114" s="72">
        <f t="shared" si="71"/>
        <v>40</v>
      </c>
      <c r="U114" s="72">
        <f t="shared" si="71"/>
        <v>151.42000000000002</v>
      </c>
      <c r="V114" s="72">
        <f t="shared" si="72"/>
        <v>32.618333333333332</v>
      </c>
      <c r="W114" s="98"/>
    </row>
    <row r="115" spans="8:23" x14ac:dyDescent="0.3">
      <c r="H115" s="129"/>
      <c r="I115" s="97">
        <v>1930</v>
      </c>
      <c r="J115" s="72">
        <f t="shared" si="73"/>
        <v>270</v>
      </c>
      <c r="K115" s="72">
        <f t="shared" si="73"/>
        <v>270</v>
      </c>
      <c r="L115" s="72">
        <f t="shared" si="73"/>
        <v>270</v>
      </c>
      <c r="M115" s="72">
        <f t="shared" si="73"/>
        <v>270</v>
      </c>
      <c r="N115" s="72">
        <f t="shared" si="73"/>
        <v>270</v>
      </c>
      <c r="O115" s="72">
        <f t="shared" si="73"/>
        <v>270</v>
      </c>
      <c r="P115" s="72">
        <f t="shared" si="73"/>
        <v>270</v>
      </c>
      <c r="Q115" s="72">
        <f t="shared" si="73"/>
        <v>270</v>
      </c>
      <c r="R115" s="72">
        <f t="shared" si="73"/>
        <v>270</v>
      </c>
      <c r="S115" s="72">
        <f t="shared" si="73"/>
        <v>270</v>
      </c>
      <c r="T115" s="72">
        <f t="shared" si="73"/>
        <v>270</v>
      </c>
      <c r="U115" s="72">
        <f t="shared" si="73"/>
        <v>270</v>
      </c>
      <c r="V115" s="72">
        <f t="shared" si="72"/>
        <v>270</v>
      </c>
      <c r="W115" s="98"/>
    </row>
    <row r="116" spans="8:23" x14ac:dyDescent="0.3">
      <c r="H116" s="129"/>
      <c r="I116" s="97">
        <v>1611</v>
      </c>
      <c r="J116" s="72">
        <f t="shared" si="73"/>
        <v>500</v>
      </c>
      <c r="K116" s="72">
        <f t="shared" si="73"/>
        <v>500</v>
      </c>
      <c r="L116" s="72">
        <f t="shared" si="73"/>
        <v>500</v>
      </c>
      <c r="M116" s="72">
        <f t="shared" si="73"/>
        <v>500</v>
      </c>
      <c r="N116" s="72">
        <f t="shared" si="73"/>
        <v>500</v>
      </c>
      <c r="O116" s="72">
        <f t="shared" si="73"/>
        <v>500</v>
      </c>
      <c r="P116" s="72">
        <f t="shared" si="73"/>
        <v>500</v>
      </c>
      <c r="Q116" s="72">
        <f t="shared" si="73"/>
        <v>500</v>
      </c>
      <c r="R116" s="72">
        <f t="shared" si="73"/>
        <v>500</v>
      </c>
      <c r="S116" s="72">
        <f t="shared" si="73"/>
        <v>500</v>
      </c>
      <c r="T116" s="72">
        <f t="shared" si="73"/>
        <v>500</v>
      </c>
      <c r="U116" s="72">
        <f t="shared" si="73"/>
        <v>500</v>
      </c>
      <c r="V116" s="72">
        <f t="shared" ref="V116" si="74">AVERAGE(J116:U116)</f>
        <v>500</v>
      </c>
      <c r="W116" s="98"/>
    </row>
    <row r="117" spans="8:23" x14ac:dyDescent="0.3">
      <c r="H117" s="129"/>
      <c r="I117" s="97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98"/>
    </row>
    <row r="118" spans="8:23" x14ac:dyDescent="0.3">
      <c r="H118" s="129"/>
      <c r="I118" s="97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98"/>
    </row>
    <row r="119" spans="8:23" x14ac:dyDescent="0.3">
      <c r="H119" s="129"/>
      <c r="I119" s="68" t="s">
        <v>77</v>
      </c>
      <c r="J119" s="78">
        <f>SUM(J113:J118)</f>
        <v>770</v>
      </c>
      <c r="K119" s="78">
        <f t="shared" ref="K119:V119" si="75">SUM(K113:K118)</f>
        <v>770</v>
      </c>
      <c r="L119" s="78">
        <f t="shared" si="75"/>
        <v>770</v>
      </c>
      <c r="M119" s="78">
        <f t="shared" si="75"/>
        <v>770</v>
      </c>
      <c r="N119" s="78">
        <f t="shared" si="75"/>
        <v>770</v>
      </c>
      <c r="O119" s="78">
        <f t="shared" si="75"/>
        <v>810</v>
      </c>
      <c r="P119" s="78">
        <f t="shared" si="75"/>
        <v>810</v>
      </c>
      <c r="Q119" s="78">
        <f t="shared" si="75"/>
        <v>810</v>
      </c>
      <c r="R119" s="78">
        <f t="shared" si="75"/>
        <v>810</v>
      </c>
      <c r="S119" s="78">
        <f t="shared" si="75"/>
        <v>5810</v>
      </c>
      <c r="T119" s="78">
        <f t="shared" si="75"/>
        <v>5810</v>
      </c>
      <c r="U119" s="78">
        <f t="shared" si="75"/>
        <v>5921.42</v>
      </c>
      <c r="V119" s="78">
        <f t="shared" si="75"/>
        <v>2052.6183333333333</v>
      </c>
      <c r="W119" s="98"/>
    </row>
    <row r="123" spans="8:23" x14ac:dyDescent="0.3">
      <c r="H123" s="66" t="s">
        <v>144</v>
      </c>
    </row>
    <row r="124" spans="8:23" x14ac:dyDescent="0.3">
      <c r="H124" s="66"/>
    </row>
    <row r="125" spans="8:23" x14ac:dyDescent="0.3">
      <c r="H125" s="120"/>
      <c r="I125" s="121"/>
      <c r="J125" s="72" t="s">
        <v>98</v>
      </c>
      <c r="K125" s="72" t="s">
        <v>99</v>
      </c>
      <c r="L125" s="72" t="s">
        <v>100</v>
      </c>
      <c r="M125" s="72" t="s">
        <v>101</v>
      </c>
      <c r="N125" s="72" t="s">
        <v>102</v>
      </c>
      <c r="O125" s="72" t="s">
        <v>103</v>
      </c>
      <c r="P125" s="72" t="s">
        <v>104</v>
      </c>
      <c r="Q125" s="72" t="s">
        <v>105</v>
      </c>
      <c r="R125" s="72" t="s">
        <v>106</v>
      </c>
      <c r="S125" s="72" t="s">
        <v>107</v>
      </c>
      <c r="T125" s="72" t="s">
        <v>108</v>
      </c>
      <c r="U125" s="72" t="s">
        <v>109</v>
      </c>
      <c r="V125" s="72" t="s">
        <v>110</v>
      </c>
      <c r="W125" s="96" t="s">
        <v>77</v>
      </c>
    </row>
    <row r="126" spans="8:23" x14ac:dyDescent="0.3">
      <c r="H126" s="129" t="s">
        <v>135</v>
      </c>
      <c r="I126" s="97">
        <v>1715</v>
      </c>
      <c r="J126" s="72">
        <v>325.26268629860738</v>
      </c>
      <c r="K126" s="72">
        <f>J142</f>
        <v>379.47313401504192</v>
      </c>
      <c r="L126" s="72">
        <f t="shared" ref="L126:U126" si="76">K142</f>
        <v>433.68358173147647</v>
      </c>
      <c r="M126" s="72">
        <f t="shared" si="76"/>
        <v>487.89402944791101</v>
      </c>
      <c r="N126" s="72">
        <f t="shared" si="76"/>
        <v>542.10447716434555</v>
      </c>
      <c r="O126" s="72">
        <f t="shared" si="76"/>
        <v>596.31492488078015</v>
      </c>
      <c r="P126" s="72">
        <f t="shared" si="76"/>
        <v>650.52537259721475</v>
      </c>
      <c r="Q126" s="72">
        <f t="shared" si="76"/>
        <v>704.73582031364936</v>
      </c>
      <c r="R126" s="72">
        <f t="shared" si="76"/>
        <v>758.94626803008396</v>
      </c>
      <c r="S126" s="72">
        <f t="shared" si="76"/>
        <v>813.15671574651856</v>
      </c>
      <c r="T126" s="72">
        <f t="shared" si="76"/>
        <v>867.36716346295316</v>
      </c>
      <c r="U126" s="72">
        <f t="shared" si="76"/>
        <v>921.57761117938776</v>
      </c>
      <c r="V126" s="72">
        <f>AVERAGE(J126:U126)</f>
        <v>623.42014873899745</v>
      </c>
      <c r="W126" s="98"/>
    </row>
    <row r="127" spans="8:23" x14ac:dyDescent="0.3">
      <c r="H127" s="129"/>
      <c r="I127" s="97" t="s">
        <v>10</v>
      </c>
      <c r="J127" s="72">
        <v>70.418101095102244</v>
      </c>
      <c r="K127" s="72">
        <f t="shared" ref="K127:U131" si="77">J143</f>
        <v>82.154451277619287</v>
      </c>
      <c r="L127" s="72">
        <f t="shared" si="77"/>
        <v>93.890801460136331</v>
      </c>
      <c r="M127" s="72">
        <f t="shared" si="77"/>
        <v>105.62715164265337</v>
      </c>
      <c r="N127" s="72">
        <f t="shared" si="77"/>
        <v>117.36350182517042</v>
      </c>
      <c r="O127" s="72">
        <f t="shared" si="77"/>
        <v>129.09985200768745</v>
      </c>
      <c r="P127" s="72">
        <f t="shared" si="77"/>
        <v>140.83620219020449</v>
      </c>
      <c r="Q127" s="72">
        <f t="shared" si="77"/>
        <v>152.57255237272153</v>
      </c>
      <c r="R127" s="72">
        <f t="shared" si="77"/>
        <v>164.30890255523857</v>
      </c>
      <c r="S127" s="72">
        <f t="shared" si="77"/>
        <v>176.04525273775562</v>
      </c>
      <c r="T127" s="72">
        <f t="shared" si="77"/>
        <v>187.78160292027266</v>
      </c>
      <c r="U127" s="72">
        <f t="shared" si="77"/>
        <v>199.5179531027897</v>
      </c>
      <c r="V127" s="72">
        <f t="shared" ref="V127:V131" si="78">AVERAGE(J127:U127)</f>
        <v>134.96802709894598</v>
      </c>
      <c r="W127" s="98"/>
    </row>
    <row r="128" spans="8:23" x14ac:dyDescent="0.3">
      <c r="H128" s="129"/>
      <c r="I128" s="97" t="s">
        <v>11</v>
      </c>
      <c r="J128" s="72">
        <v>33.212162765178583</v>
      </c>
      <c r="K128" s="72">
        <f t="shared" si="77"/>
        <v>38.747523226041679</v>
      </c>
      <c r="L128" s="72">
        <f t="shared" si="77"/>
        <v>44.282883686904775</v>
      </c>
      <c r="M128" s="72">
        <f t="shared" si="77"/>
        <v>49.818244147767871</v>
      </c>
      <c r="N128" s="72">
        <f t="shared" si="77"/>
        <v>55.353604608630967</v>
      </c>
      <c r="O128" s="72">
        <f t="shared" si="77"/>
        <v>60.888965069494063</v>
      </c>
      <c r="P128" s="72">
        <f t="shared" si="77"/>
        <v>66.424325530357166</v>
      </c>
      <c r="Q128" s="72">
        <f t="shared" si="77"/>
        <v>71.959685991220269</v>
      </c>
      <c r="R128" s="72">
        <f t="shared" si="77"/>
        <v>77.495046452083372</v>
      </c>
      <c r="S128" s="72">
        <f t="shared" si="77"/>
        <v>83.030406912946475</v>
      </c>
      <c r="T128" s="72">
        <f t="shared" si="77"/>
        <v>88.565767373809578</v>
      </c>
      <c r="U128" s="72">
        <f t="shared" si="77"/>
        <v>94.101127834672681</v>
      </c>
      <c r="V128" s="72">
        <f t="shared" si="78"/>
        <v>63.656645299925621</v>
      </c>
      <c r="W128" s="98"/>
    </row>
    <row r="129" spans="8:27" x14ac:dyDescent="0.3">
      <c r="H129" s="129"/>
      <c r="I129" s="97">
        <v>1720</v>
      </c>
      <c r="J129" s="72">
        <v>941.5027572142269</v>
      </c>
      <c r="K129" s="72">
        <f t="shared" si="77"/>
        <v>1098.4198834165982</v>
      </c>
      <c r="L129" s="72">
        <f t="shared" si="77"/>
        <v>1255.3370096189692</v>
      </c>
      <c r="M129" s="72">
        <f t="shared" si="77"/>
        <v>1412.2541358213402</v>
      </c>
      <c r="N129" s="72">
        <f t="shared" si="77"/>
        <v>1569.1712620237113</v>
      </c>
      <c r="O129" s="72">
        <f t="shared" si="77"/>
        <v>1726.0883882260823</v>
      </c>
      <c r="P129" s="72">
        <f t="shared" si="77"/>
        <v>1883.0055144284534</v>
      </c>
      <c r="Q129" s="72">
        <f t="shared" si="77"/>
        <v>2039.9226406308244</v>
      </c>
      <c r="R129" s="72">
        <f t="shared" si="77"/>
        <v>2196.8397668331954</v>
      </c>
      <c r="S129" s="72">
        <f t="shared" si="77"/>
        <v>2353.7568930355665</v>
      </c>
      <c r="T129" s="72">
        <f t="shared" si="77"/>
        <v>2510.6740192379375</v>
      </c>
      <c r="U129" s="72">
        <f t="shared" si="77"/>
        <v>2667.5911454403085</v>
      </c>
      <c r="V129" s="72">
        <f t="shared" si="78"/>
        <v>1804.5469513272681</v>
      </c>
      <c r="W129" s="98"/>
    </row>
    <row r="130" spans="8:27" x14ac:dyDescent="0.3">
      <c r="H130" s="129"/>
      <c r="I130" s="97">
        <v>1725</v>
      </c>
      <c r="J130" s="72">
        <v>0</v>
      </c>
      <c r="K130" s="72">
        <f t="shared" si="77"/>
        <v>0</v>
      </c>
      <c r="L130" s="72">
        <f t="shared" si="77"/>
        <v>0</v>
      </c>
      <c r="M130" s="72">
        <f t="shared" si="77"/>
        <v>0</v>
      </c>
      <c r="N130" s="72">
        <f t="shared" si="77"/>
        <v>0</v>
      </c>
      <c r="O130" s="72">
        <f t="shared" si="77"/>
        <v>0</v>
      </c>
      <c r="P130" s="72">
        <f t="shared" si="77"/>
        <v>0</v>
      </c>
      <c r="Q130" s="72">
        <f t="shared" si="77"/>
        <v>0</v>
      </c>
      <c r="R130" s="72">
        <f t="shared" si="77"/>
        <v>0</v>
      </c>
      <c r="S130" s="72">
        <f t="shared" si="77"/>
        <v>0</v>
      </c>
      <c r="T130" s="72">
        <f t="shared" si="77"/>
        <v>0</v>
      </c>
      <c r="U130" s="72">
        <f t="shared" si="77"/>
        <v>0</v>
      </c>
      <c r="V130" s="72">
        <f t="shared" si="78"/>
        <v>0</v>
      </c>
      <c r="W130" s="98"/>
    </row>
    <row r="131" spans="8:27" x14ac:dyDescent="0.3">
      <c r="H131" s="129"/>
      <c r="I131" s="97">
        <v>1730</v>
      </c>
      <c r="J131" s="72">
        <v>1484.5665100753399</v>
      </c>
      <c r="K131" s="72">
        <f t="shared" si="77"/>
        <v>1731.9942617545632</v>
      </c>
      <c r="L131" s="72">
        <f t="shared" si="77"/>
        <v>1979.4220134337866</v>
      </c>
      <c r="M131" s="72">
        <f t="shared" si="77"/>
        <v>2226.8497651130101</v>
      </c>
      <c r="N131" s="72">
        <f t="shared" si="77"/>
        <v>2474.2775167922337</v>
      </c>
      <c r="O131" s="72">
        <f t="shared" si="77"/>
        <v>2721.7052684714572</v>
      </c>
      <c r="P131" s="72">
        <f t="shared" si="77"/>
        <v>2969.1330201506807</v>
      </c>
      <c r="Q131" s="72">
        <f t="shared" si="77"/>
        <v>3216.5607718299043</v>
      </c>
      <c r="R131" s="72">
        <f t="shared" si="77"/>
        <v>3463.9885235091278</v>
      </c>
      <c r="S131" s="72">
        <f t="shared" si="77"/>
        <v>3711.4162751883514</v>
      </c>
      <c r="T131" s="72">
        <f t="shared" si="77"/>
        <v>3958.8440268675749</v>
      </c>
      <c r="U131" s="72">
        <f t="shared" si="77"/>
        <v>4206.2717785467985</v>
      </c>
      <c r="V131" s="72">
        <f t="shared" si="78"/>
        <v>2845.419144311069</v>
      </c>
      <c r="W131" s="98"/>
    </row>
    <row r="132" spans="8:27" x14ac:dyDescent="0.3">
      <c r="H132" s="129"/>
      <c r="I132" s="68" t="s">
        <v>77</v>
      </c>
      <c r="J132" s="78">
        <f>SUM(J126:J131)</f>
        <v>2854.9622174484548</v>
      </c>
      <c r="K132" s="78">
        <f t="shared" ref="K132:V132" si="79">SUM(K126:K131)</f>
        <v>3330.7892536898644</v>
      </c>
      <c r="L132" s="78">
        <f t="shared" si="79"/>
        <v>3806.6162899312735</v>
      </c>
      <c r="M132" s="78">
        <f t="shared" si="79"/>
        <v>4282.4433261726826</v>
      </c>
      <c r="N132" s="78">
        <f t="shared" si="79"/>
        <v>4758.2703624140922</v>
      </c>
      <c r="O132" s="78">
        <f t="shared" si="79"/>
        <v>5234.0973986555009</v>
      </c>
      <c r="P132" s="78">
        <f t="shared" si="79"/>
        <v>5709.9244348969105</v>
      </c>
      <c r="Q132" s="78">
        <f t="shared" si="79"/>
        <v>6185.7514711383192</v>
      </c>
      <c r="R132" s="78">
        <f t="shared" si="79"/>
        <v>6661.5785073797288</v>
      </c>
      <c r="S132" s="78">
        <f t="shared" si="79"/>
        <v>7137.4055436211383</v>
      </c>
      <c r="T132" s="78">
        <f t="shared" si="79"/>
        <v>7613.2325798625479</v>
      </c>
      <c r="U132" s="78">
        <f t="shared" si="79"/>
        <v>8089.0596161039575</v>
      </c>
      <c r="V132" s="78">
        <f t="shared" si="79"/>
        <v>5472.0109167762057</v>
      </c>
      <c r="W132" s="99"/>
    </row>
    <row r="133" spans="8:27" x14ac:dyDescent="0.3">
      <c r="H133" s="120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1"/>
      <c r="Z133" s="64" t="s">
        <v>145</v>
      </c>
      <c r="AA133" s="64" t="s">
        <v>146</v>
      </c>
    </row>
    <row r="134" spans="8:27" x14ac:dyDescent="0.3">
      <c r="H134" s="129" t="s">
        <v>136</v>
      </c>
      <c r="I134" s="97">
        <v>1715</v>
      </c>
      <c r="J134" s="72">
        <f>J45*$AA134</f>
        <v>54.210447716434565</v>
      </c>
      <c r="K134" s="72">
        <f t="shared" ref="K134:U134" si="80">K45*$AA134</f>
        <v>54.210447716434565</v>
      </c>
      <c r="L134" s="72">
        <f t="shared" si="80"/>
        <v>54.210447716434565</v>
      </c>
      <c r="M134" s="72">
        <f t="shared" si="80"/>
        <v>54.210447716434565</v>
      </c>
      <c r="N134" s="72">
        <f t="shared" si="80"/>
        <v>54.210447716434565</v>
      </c>
      <c r="O134" s="72">
        <f t="shared" si="80"/>
        <v>54.210447716434565</v>
      </c>
      <c r="P134" s="72">
        <f t="shared" si="80"/>
        <v>54.210447716434565</v>
      </c>
      <c r="Q134" s="72">
        <f t="shared" si="80"/>
        <v>54.210447716434565</v>
      </c>
      <c r="R134" s="72">
        <f t="shared" si="80"/>
        <v>54.210447716434565</v>
      </c>
      <c r="S134" s="72">
        <f t="shared" si="80"/>
        <v>54.210447716434565</v>
      </c>
      <c r="T134" s="72">
        <f t="shared" si="80"/>
        <v>54.210447716434565</v>
      </c>
      <c r="U134" s="72">
        <f t="shared" si="80"/>
        <v>54.210447716434565</v>
      </c>
      <c r="V134" s="72">
        <f t="shared" ref="V134:V139" si="81">AVERAGE(J134:U134)</f>
        <v>54.210447716434565</v>
      </c>
      <c r="W134" s="72">
        <f t="shared" ref="W134:W140" si="82">SUM(J134:U134)</f>
        <v>650.52537259721475</v>
      </c>
      <c r="Z134" s="101">
        <v>0.02</v>
      </c>
      <c r="AA134" s="102">
        <f t="shared" ref="AA134:AA139" si="83">Z134/12</f>
        <v>1.6666666666666668E-3</v>
      </c>
    </row>
    <row r="135" spans="8:27" x14ac:dyDescent="0.3">
      <c r="H135" s="129"/>
      <c r="I135" s="97" t="s">
        <v>10</v>
      </c>
      <c r="J135" s="72">
        <f t="shared" ref="J135:U139" si="84">J46*$AA135</f>
        <v>11.736350182517041</v>
      </c>
      <c r="K135" s="72">
        <f t="shared" si="84"/>
        <v>11.736350182517041</v>
      </c>
      <c r="L135" s="72">
        <f t="shared" si="84"/>
        <v>11.736350182517041</v>
      </c>
      <c r="M135" s="72">
        <f t="shared" si="84"/>
        <v>11.736350182517041</v>
      </c>
      <c r="N135" s="72">
        <f t="shared" si="84"/>
        <v>11.736350182517041</v>
      </c>
      <c r="O135" s="72">
        <f t="shared" si="84"/>
        <v>11.736350182517041</v>
      </c>
      <c r="P135" s="72">
        <f t="shared" si="84"/>
        <v>11.736350182517041</v>
      </c>
      <c r="Q135" s="72">
        <f t="shared" si="84"/>
        <v>11.736350182517041</v>
      </c>
      <c r="R135" s="72">
        <f t="shared" si="84"/>
        <v>11.736350182517041</v>
      </c>
      <c r="S135" s="72">
        <f t="shared" si="84"/>
        <v>11.736350182517041</v>
      </c>
      <c r="T135" s="72">
        <f t="shared" si="84"/>
        <v>11.736350182517041</v>
      </c>
      <c r="U135" s="72">
        <f t="shared" si="84"/>
        <v>11.736350182517041</v>
      </c>
      <c r="V135" s="72">
        <f t="shared" si="81"/>
        <v>11.736350182517041</v>
      </c>
      <c r="W135" s="72">
        <f t="shared" si="82"/>
        <v>140.83620219020449</v>
      </c>
      <c r="Z135" s="101">
        <v>2.5000000000000001E-2</v>
      </c>
      <c r="AA135" s="102">
        <f t="shared" si="83"/>
        <v>2.0833333333333333E-3</v>
      </c>
    </row>
    <row r="136" spans="8:27" x14ac:dyDescent="0.3">
      <c r="H136" s="129"/>
      <c r="I136" s="97" t="s">
        <v>11</v>
      </c>
      <c r="J136" s="72">
        <f t="shared" si="84"/>
        <v>5.5353604608630977</v>
      </c>
      <c r="K136" s="72">
        <f t="shared" si="84"/>
        <v>5.5353604608630977</v>
      </c>
      <c r="L136" s="72">
        <f t="shared" si="84"/>
        <v>5.5353604608630977</v>
      </c>
      <c r="M136" s="72">
        <f t="shared" si="84"/>
        <v>5.5353604608630977</v>
      </c>
      <c r="N136" s="72">
        <f t="shared" si="84"/>
        <v>5.5353604608630977</v>
      </c>
      <c r="O136" s="72">
        <f t="shared" si="84"/>
        <v>5.5353604608630977</v>
      </c>
      <c r="P136" s="72">
        <f t="shared" si="84"/>
        <v>5.5353604608630977</v>
      </c>
      <c r="Q136" s="72">
        <f t="shared" si="84"/>
        <v>5.5353604608630977</v>
      </c>
      <c r="R136" s="72">
        <f t="shared" si="84"/>
        <v>5.5353604608630977</v>
      </c>
      <c r="S136" s="72">
        <f t="shared" si="84"/>
        <v>5.5353604608630977</v>
      </c>
      <c r="T136" s="72">
        <f t="shared" si="84"/>
        <v>5.5353604608630977</v>
      </c>
      <c r="U136" s="72">
        <f t="shared" si="84"/>
        <v>5.5353604608630977</v>
      </c>
      <c r="V136" s="72">
        <f t="shared" si="81"/>
        <v>5.5353604608630969</v>
      </c>
      <c r="W136" s="72">
        <f t="shared" si="82"/>
        <v>66.424325530357166</v>
      </c>
      <c r="Z136" s="101">
        <v>0.05</v>
      </c>
      <c r="AA136" s="102">
        <f t="shared" si="83"/>
        <v>4.1666666666666666E-3</v>
      </c>
    </row>
    <row r="137" spans="8:27" x14ac:dyDescent="0.3">
      <c r="H137" s="129"/>
      <c r="I137" s="97">
        <v>1720</v>
      </c>
      <c r="J137" s="72">
        <f t="shared" si="84"/>
        <v>156.91712620237115</v>
      </c>
      <c r="K137" s="72">
        <f t="shared" si="84"/>
        <v>156.91712620237115</v>
      </c>
      <c r="L137" s="72">
        <f t="shared" si="84"/>
        <v>156.91712620237115</v>
      </c>
      <c r="M137" s="72">
        <f t="shared" si="84"/>
        <v>156.91712620237115</v>
      </c>
      <c r="N137" s="72">
        <f t="shared" si="84"/>
        <v>156.91712620237115</v>
      </c>
      <c r="O137" s="72">
        <f t="shared" si="84"/>
        <v>156.91712620237115</v>
      </c>
      <c r="P137" s="72">
        <f t="shared" si="84"/>
        <v>156.91712620237115</v>
      </c>
      <c r="Q137" s="72">
        <f t="shared" si="84"/>
        <v>156.91712620237115</v>
      </c>
      <c r="R137" s="72">
        <f t="shared" si="84"/>
        <v>156.91712620237115</v>
      </c>
      <c r="S137" s="72">
        <f t="shared" si="84"/>
        <v>156.91712620237115</v>
      </c>
      <c r="T137" s="72">
        <f t="shared" si="84"/>
        <v>156.91712620237115</v>
      </c>
      <c r="U137" s="72">
        <f t="shared" si="84"/>
        <v>156.91712620237115</v>
      </c>
      <c r="V137" s="72">
        <f t="shared" si="81"/>
        <v>156.91712620237112</v>
      </c>
      <c r="W137" s="72">
        <f t="shared" si="82"/>
        <v>1883.0055144284534</v>
      </c>
      <c r="Z137" s="101">
        <v>1.6666666666666666E-2</v>
      </c>
      <c r="AA137" s="102">
        <f t="shared" si="83"/>
        <v>1.3888888888888889E-3</v>
      </c>
    </row>
    <row r="138" spans="8:27" x14ac:dyDescent="0.3">
      <c r="H138" s="129"/>
      <c r="I138" s="97">
        <v>1725</v>
      </c>
      <c r="J138" s="72">
        <f t="shared" si="84"/>
        <v>0</v>
      </c>
      <c r="K138" s="72">
        <f t="shared" si="84"/>
        <v>0</v>
      </c>
      <c r="L138" s="72">
        <f t="shared" si="84"/>
        <v>0</v>
      </c>
      <c r="M138" s="72">
        <f t="shared" si="84"/>
        <v>0</v>
      </c>
      <c r="N138" s="72">
        <f t="shared" si="84"/>
        <v>0</v>
      </c>
      <c r="O138" s="72">
        <f t="shared" si="84"/>
        <v>0</v>
      </c>
      <c r="P138" s="72">
        <f t="shared" si="84"/>
        <v>0</v>
      </c>
      <c r="Q138" s="72">
        <f t="shared" si="84"/>
        <v>0</v>
      </c>
      <c r="R138" s="72">
        <f t="shared" si="84"/>
        <v>0</v>
      </c>
      <c r="S138" s="72">
        <f t="shared" si="84"/>
        <v>0</v>
      </c>
      <c r="T138" s="72">
        <f t="shared" si="84"/>
        <v>0</v>
      </c>
      <c r="U138" s="72">
        <f t="shared" si="84"/>
        <v>0</v>
      </c>
      <c r="V138" s="72">
        <f t="shared" si="81"/>
        <v>0</v>
      </c>
      <c r="W138" s="72">
        <f t="shared" si="82"/>
        <v>0</v>
      </c>
      <c r="Z138" s="101">
        <v>2.2222222222222223E-2</v>
      </c>
      <c r="AA138" s="102">
        <f t="shared" si="83"/>
        <v>1.8518518518518519E-3</v>
      </c>
    </row>
    <row r="139" spans="8:27" x14ac:dyDescent="0.3">
      <c r="H139" s="129"/>
      <c r="I139" s="97">
        <v>1730</v>
      </c>
      <c r="J139" s="72">
        <f t="shared" si="84"/>
        <v>247.42775167922332</v>
      </c>
      <c r="K139" s="72">
        <f t="shared" si="84"/>
        <v>247.42775167922332</v>
      </c>
      <c r="L139" s="72">
        <f t="shared" si="84"/>
        <v>247.42775167922332</v>
      </c>
      <c r="M139" s="72">
        <f t="shared" si="84"/>
        <v>247.42775167922332</v>
      </c>
      <c r="N139" s="72">
        <f t="shared" si="84"/>
        <v>247.42775167922332</v>
      </c>
      <c r="O139" s="72">
        <f t="shared" si="84"/>
        <v>247.42775167922332</v>
      </c>
      <c r="P139" s="72">
        <f t="shared" si="84"/>
        <v>247.42775167922332</v>
      </c>
      <c r="Q139" s="72">
        <f t="shared" si="84"/>
        <v>247.42775167922332</v>
      </c>
      <c r="R139" s="72">
        <f t="shared" si="84"/>
        <v>247.42775167922332</v>
      </c>
      <c r="S139" s="72">
        <f t="shared" si="84"/>
        <v>247.42775167922332</v>
      </c>
      <c r="T139" s="72">
        <f t="shared" si="84"/>
        <v>247.42775167922332</v>
      </c>
      <c r="U139" s="72">
        <f t="shared" si="84"/>
        <v>247.42775167922332</v>
      </c>
      <c r="V139" s="72">
        <f t="shared" si="81"/>
        <v>247.42775167922341</v>
      </c>
      <c r="W139" s="72">
        <f t="shared" si="82"/>
        <v>2969.1330201506807</v>
      </c>
      <c r="Z139" s="101">
        <v>2.2222222222222223E-2</v>
      </c>
      <c r="AA139" s="102">
        <f t="shared" si="83"/>
        <v>1.8518518518518519E-3</v>
      </c>
    </row>
    <row r="140" spans="8:27" x14ac:dyDescent="0.3">
      <c r="H140" s="129"/>
      <c r="I140" s="68" t="s">
        <v>77</v>
      </c>
      <c r="J140" s="78">
        <f>SUM(J134:J139)</f>
        <v>475.82703624140919</v>
      </c>
      <c r="K140" s="78">
        <f t="shared" ref="K140:V140" si="85">SUM(K134:K139)</f>
        <v>475.82703624140919</v>
      </c>
      <c r="L140" s="78">
        <f t="shared" si="85"/>
        <v>475.82703624140919</v>
      </c>
      <c r="M140" s="78">
        <f t="shared" si="85"/>
        <v>475.82703624140919</v>
      </c>
      <c r="N140" s="78">
        <f t="shared" si="85"/>
        <v>475.82703624140919</v>
      </c>
      <c r="O140" s="78">
        <f t="shared" si="85"/>
        <v>475.82703624140919</v>
      </c>
      <c r="P140" s="78">
        <f t="shared" si="85"/>
        <v>475.82703624140919</v>
      </c>
      <c r="Q140" s="78">
        <f t="shared" si="85"/>
        <v>475.82703624140919</v>
      </c>
      <c r="R140" s="78">
        <f t="shared" si="85"/>
        <v>475.82703624140919</v>
      </c>
      <c r="S140" s="78">
        <f t="shared" si="85"/>
        <v>475.82703624140919</v>
      </c>
      <c r="T140" s="78">
        <f t="shared" si="85"/>
        <v>475.82703624140919</v>
      </c>
      <c r="U140" s="78">
        <f t="shared" si="85"/>
        <v>475.82703624140919</v>
      </c>
      <c r="V140" s="78">
        <f t="shared" si="85"/>
        <v>475.82703624140925</v>
      </c>
      <c r="W140" s="78">
        <f t="shared" si="82"/>
        <v>5709.9244348969114</v>
      </c>
    </row>
    <row r="141" spans="8:27" x14ac:dyDescent="0.3">
      <c r="H141" s="120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1"/>
    </row>
    <row r="142" spans="8:27" x14ac:dyDescent="0.3">
      <c r="H142" s="129" t="s">
        <v>137</v>
      </c>
      <c r="I142" s="97">
        <v>1715</v>
      </c>
      <c r="J142" s="72">
        <f>J126+J134</f>
        <v>379.47313401504192</v>
      </c>
      <c r="K142" s="72">
        <f t="shared" ref="K142:U142" si="86">K126+K134</f>
        <v>433.68358173147647</v>
      </c>
      <c r="L142" s="72">
        <f t="shared" si="86"/>
        <v>487.89402944791101</v>
      </c>
      <c r="M142" s="72">
        <f t="shared" si="86"/>
        <v>542.10447716434555</v>
      </c>
      <c r="N142" s="72">
        <f t="shared" si="86"/>
        <v>596.31492488078015</v>
      </c>
      <c r="O142" s="72">
        <f t="shared" si="86"/>
        <v>650.52537259721475</v>
      </c>
      <c r="P142" s="72">
        <f t="shared" si="86"/>
        <v>704.73582031364936</v>
      </c>
      <c r="Q142" s="72">
        <f t="shared" si="86"/>
        <v>758.94626803008396</v>
      </c>
      <c r="R142" s="72">
        <f t="shared" si="86"/>
        <v>813.15671574651856</v>
      </c>
      <c r="S142" s="72">
        <f t="shared" si="86"/>
        <v>867.36716346295316</v>
      </c>
      <c r="T142" s="72">
        <f t="shared" si="86"/>
        <v>921.57761117938776</v>
      </c>
      <c r="U142" s="72">
        <f t="shared" si="86"/>
        <v>975.78805889582236</v>
      </c>
      <c r="V142" s="72">
        <f t="shared" ref="V142:V147" si="87">AVERAGE(J142:U142)</f>
        <v>677.63059645543206</v>
      </c>
      <c r="W142" s="98"/>
    </row>
    <row r="143" spans="8:27" x14ac:dyDescent="0.3">
      <c r="H143" s="129"/>
      <c r="I143" s="97" t="s">
        <v>10</v>
      </c>
      <c r="J143" s="72">
        <f t="shared" ref="J143:U147" si="88">J127+J135</f>
        <v>82.154451277619287</v>
      </c>
      <c r="K143" s="72">
        <f t="shared" si="88"/>
        <v>93.890801460136331</v>
      </c>
      <c r="L143" s="72">
        <f t="shared" si="88"/>
        <v>105.62715164265337</v>
      </c>
      <c r="M143" s="72">
        <f t="shared" si="88"/>
        <v>117.36350182517042</v>
      </c>
      <c r="N143" s="72">
        <f t="shared" si="88"/>
        <v>129.09985200768745</v>
      </c>
      <c r="O143" s="72">
        <f t="shared" si="88"/>
        <v>140.83620219020449</v>
      </c>
      <c r="P143" s="72">
        <f t="shared" si="88"/>
        <v>152.57255237272153</v>
      </c>
      <c r="Q143" s="72">
        <f t="shared" si="88"/>
        <v>164.30890255523857</v>
      </c>
      <c r="R143" s="72">
        <f t="shared" si="88"/>
        <v>176.04525273775562</v>
      </c>
      <c r="S143" s="72">
        <f t="shared" si="88"/>
        <v>187.78160292027266</v>
      </c>
      <c r="T143" s="72">
        <f t="shared" si="88"/>
        <v>199.5179531027897</v>
      </c>
      <c r="U143" s="72">
        <f t="shared" si="88"/>
        <v>211.25430328530675</v>
      </c>
      <c r="V143" s="72">
        <f t="shared" si="87"/>
        <v>146.70437728146302</v>
      </c>
      <c r="W143" s="98"/>
    </row>
    <row r="144" spans="8:27" x14ac:dyDescent="0.3">
      <c r="H144" s="129"/>
      <c r="I144" s="97" t="s">
        <v>11</v>
      </c>
      <c r="J144" s="72">
        <f t="shared" si="88"/>
        <v>38.747523226041679</v>
      </c>
      <c r="K144" s="72">
        <f t="shared" si="88"/>
        <v>44.282883686904775</v>
      </c>
      <c r="L144" s="72">
        <f t="shared" si="88"/>
        <v>49.818244147767871</v>
      </c>
      <c r="M144" s="72">
        <f t="shared" si="88"/>
        <v>55.353604608630967</v>
      </c>
      <c r="N144" s="72">
        <f t="shared" si="88"/>
        <v>60.888965069494063</v>
      </c>
      <c r="O144" s="72">
        <f t="shared" si="88"/>
        <v>66.424325530357166</v>
      </c>
      <c r="P144" s="72">
        <f t="shared" si="88"/>
        <v>71.959685991220269</v>
      </c>
      <c r="Q144" s="72">
        <f t="shared" si="88"/>
        <v>77.495046452083372</v>
      </c>
      <c r="R144" s="72">
        <f t="shared" si="88"/>
        <v>83.030406912946475</v>
      </c>
      <c r="S144" s="72">
        <f t="shared" si="88"/>
        <v>88.565767373809578</v>
      </c>
      <c r="T144" s="72">
        <f t="shared" si="88"/>
        <v>94.101127834672681</v>
      </c>
      <c r="U144" s="72">
        <f t="shared" si="88"/>
        <v>99.636488295535784</v>
      </c>
      <c r="V144" s="72">
        <f t="shared" si="87"/>
        <v>69.192005760788717</v>
      </c>
      <c r="W144" s="98"/>
    </row>
    <row r="145" spans="8:27" x14ac:dyDescent="0.3">
      <c r="H145" s="129"/>
      <c r="I145" s="97">
        <v>1720</v>
      </c>
      <c r="J145" s="72">
        <f t="shared" si="88"/>
        <v>1098.4198834165982</v>
      </c>
      <c r="K145" s="72">
        <f t="shared" si="88"/>
        <v>1255.3370096189692</v>
      </c>
      <c r="L145" s="72">
        <f t="shared" si="88"/>
        <v>1412.2541358213402</v>
      </c>
      <c r="M145" s="72">
        <f t="shared" si="88"/>
        <v>1569.1712620237113</v>
      </c>
      <c r="N145" s="72">
        <f t="shared" si="88"/>
        <v>1726.0883882260823</v>
      </c>
      <c r="O145" s="72">
        <f t="shared" si="88"/>
        <v>1883.0055144284534</v>
      </c>
      <c r="P145" s="72">
        <f t="shared" si="88"/>
        <v>2039.9226406308244</v>
      </c>
      <c r="Q145" s="72">
        <f t="shared" si="88"/>
        <v>2196.8397668331954</v>
      </c>
      <c r="R145" s="72">
        <f t="shared" si="88"/>
        <v>2353.7568930355665</v>
      </c>
      <c r="S145" s="72">
        <f t="shared" si="88"/>
        <v>2510.6740192379375</v>
      </c>
      <c r="T145" s="72">
        <f t="shared" si="88"/>
        <v>2667.5911454403085</v>
      </c>
      <c r="U145" s="72">
        <f t="shared" si="88"/>
        <v>2824.5082716426796</v>
      </c>
      <c r="V145" s="72">
        <f t="shared" si="87"/>
        <v>1961.4640775296391</v>
      </c>
      <c r="W145" s="98"/>
    </row>
    <row r="146" spans="8:27" x14ac:dyDescent="0.3">
      <c r="H146" s="129"/>
      <c r="I146" s="97">
        <v>1725</v>
      </c>
      <c r="J146" s="72">
        <f t="shared" si="88"/>
        <v>0</v>
      </c>
      <c r="K146" s="72">
        <f t="shared" si="88"/>
        <v>0</v>
      </c>
      <c r="L146" s="72">
        <f t="shared" si="88"/>
        <v>0</v>
      </c>
      <c r="M146" s="72">
        <f t="shared" si="88"/>
        <v>0</v>
      </c>
      <c r="N146" s="72">
        <f t="shared" si="88"/>
        <v>0</v>
      </c>
      <c r="O146" s="72">
        <f t="shared" si="88"/>
        <v>0</v>
      </c>
      <c r="P146" s="72">
        <f t="shared" si="88"/>
        <v>0</v>
      </c>
      <c r="Q146" s="72">
        <f t="shared" si="88"/>
        <v>0</v>
      </c>
      <c r="R146" s="72">
        <f t="shared" si="88"/>
        <v>0</v>
      </c>
      <c r="S146" s="72">
        <f t="shared" si="88"/>
        <v>0</v>
      </c>
      <c r="T146" s="72">
        <f t="shared" si="88"/>
        <v>0</v>
      </c>
      <c r="U146" s="72">
        <f t="shared" si="88"/>
        <v>0</v>
      </c>
      <c r="V146" s="72">
        <f t="shared" si="87"/>
        <v>0</v>
      </c>
      <c r="W146" s="98"/>
    </row>
    <row r="147" spans="8:27" x14ac:dyDescent="0.3">
      <c r="H147" s="129"/>
      <c r="I147" s="97">
        <v>1730</v>
      </c>
      <c r="J147" s="72">
        <f t="shared" si="88"/>
        <v>1731.9942617545632</v>
      </c>
      <c r="K147" s="72">
        <f t="shared" si="88"/>
        <v>1979.4220134337866</v>
      </c>
      <c r="L147" s="72">
        <f t="shared" si="88"/>
        <v>2226.8497651130101</v>
      </c>
      <c r="M147" s="72">
        <f t="shared" si="88"/>
        <v>2474.2775167922337</v>
      </c>
      <c r="N147" s="72">
        <f t="shared" si="88"/>
        <v>2721.7052684714572</v>
      </c>
      <c r="O147" s="72">
        <f t="shared" si="88"/>
        <v>2969.1330201506807</v>
      </c>
      <c r="P147" s="72">
        <f t="shared" si="88"/>
        <v>3216.5607718299043</v>
      </c>
      <c r="Q147" s="72">
        <f t="shared" si="88"/>
        <v>3463.9885235091278</v>
      </c>
      <c r="R147" s="72">
        <f t="shared" si="88"/>
        <v>3711.4162751883514</v>
      </c>
      <c r="S147" s="72">
        <f t="shared" si="88"/>
        <v>3958.8440268675749</v>
      </c>
      <c r="T147" s="72">
        <f t="shared" si="88"/>
        <v>4206.2717785467985</v>
      </c>
      <c r="U147" s="72">
        <f t="shared" si="88"/>
        <v>4453.699530226022</v>
      </c>
      <c r="V147" s="72">
        <f t="shared" si="87"/>
        <v>3092.846895990293</v>
      </c>
      <c r="W147" s="98"/>
      <c r="Z147" s="100"/>
    </row>
    <row r="148" spans="8:27" x14ac:dyDescent="0.3">
      <c r="H148" s="129"/>
      <c r="I148" s="68" t="s">
        <v>77</v>
      </c>
      <c r="J148" s="78">
        <f>SUM(J142:J147)</f>
        <v>3330.7892536898644</v>
      </c>
      <c r="K148" s="78">
        <f t="shared" ref="K148:V148" si="89">SUM(K142:K147)</f>
        <v>3806.6162899312735</v>
      </c>
      <c r="L148" s="78">
        <f t="shared" si="89"/>
        <v>4282.4433261726826</v>
      </c>
      <c r="M148" s="78">
        <f t="shared" si="89"/>
        <v>4758.2703624140922</v>
      </c>
      <c r="N148" s="78">
        <f t="shared" si="89"/>
        <v>5234.0973986555009</v>
      </c>
      <c r="O148" s="78">
        <f t="shared" si="89"/>
        <v>5709.9244348969105</v>
      </c>
      <c r="P148" s="78">
        <f t="shared" si="89"/>
        <v>6185.7514711383192</v>
      </c>
      <c r="Q148" s="78">
        <f t="shared" si="89"/>
        <v>6661.5785073797288</v>
      </c>
      <c r="R148" s="78">
        <f t="shared" si="89"/>
        <v>7137.4055436211383</v>
      </c>
      <c r="S148" s="78">
        <f t="shared" si="89"/>
        <v>7613.2325798625479</v>
      </c>
      <c r="T148" s="78">
        <f t="shared" si="89"/>
        <v>8089.0596161039575</v>
      </c>
      <c r="U148" s="78">
        <f t="shared" si="89"/>
        <v>8564.8866523453671</v>
      </c>
      <c r="V148" s="78">
        <f t="shared" si="89"/>
        <v>5947.8379530176153</v>
      </c>
      <c r="W148" s="98"/>
    </row>
    <row r="151" spans="8:27" x14ac:dyDescent="0.3">
      <c r="H151" s="120"/>
      <c r="I151" s="121"/>
      <c r="J151" s="72" t="s">
        <v>98</v>
      </c>
      <c r="K151" s="72" t="s">
        <v>99</v>
      </c>
      <c r="L151" s="72" t="s">
        <v>100</v>
      </c>
      <c r="M151" s="72" t="s">
        <v>101</v>
      </c>
      <c r="N151" s="72" t="s">
        <v>102</v>
      </c>
      <c r="O151" s="72" t="s">
        <v>103</v>
      </c>
      <c r="P151" s="72" t="s">
        <v>104</v>
      </c>
      <c r="Q151" s="72" t="s">
        <v>105</v>
      </c>
      <c r="R151" s="72" t="s">
        <v>106</v>
      </c>
      <c r="S151" s="72" t="s">
        <v>107</v>
      </c>
      <c r="T151" s="72" t="s">
        <v>108</v>
      </c>
      <c r="U151" s="72" t="s">
        <v>109</v>
      </c>
      <c r="V151" s="72" t="s">
        <v>110</v>
      </c>
      <c r="W151" s="96" t="s">
        <v>77</v>
      </c>
    </row>
    <row r="152" spans="8:27" x14ac:dyDescent="0.3">
      <c r="H152" s="129" t="s">
        <v>138</v>
      </c>
      <c r="I152" s="97">
        <v>1715</v>
      </c>
      <c r="J152" s="72">
        <v>501.86821646544092</v>
      </c>
      <c r="K152" s="72">
        <f>J168</f>
        <v>616.07265051428158</v>
      </c>
      <c r="L152" s="72">
        <f t="shared" ref="L152:U152" si="90">K168</f>
        <v>730.27708456312223</v>
      </c>
      <c r="M152" s="72">
        <f t="shared" si="90"/>
        <v>844.48151861196288</v>
      </c>
      <c r="N152" s="72">
        <f t="shared" si="90"/>
        <v>958.68595266080354</v>
      </c>
      <c r="O152" s="72">
        <f t="shared" si="90"/>
        <v>1072.8903867096442</v>
      </c>
      <c r="P152" s="72">
        <f t="shared" si="90"/>
        <v>1256.5131649846169</v>
      </c>
      <c r="Q152" s="72">
        <f t="shared" si="90"/>
        <v>1477.3083543898556</v>
      </c>
      <c r="R152" s="72">
        <f t="shared" si="90"/>
        <v>1727.6659277313718</v>
      </c>
      <c r="S152" s="72">
        <f t="shared" si="90"/>
        <v>1978.0235010728879</v>
      </c>
      <c r="T152" s="72">
        <f t="shared" si="90"/>
        <v>2228.3810744144039</v>
      </c>
      <c r="U152" s="72">
        <f t="shared" si="90"/>
        <v>2478.7386477559203</v>
      </c>
      <c r="V152" s="72">
        <f>AVERAGE(J152:U152)</f>
        <v>1322.5755399895261</v>
      </c>
      <c r="W152" s="98"/>
    </row>
    <row r="153" spans="8:27" x14ac:dyDescent="0.3">
      <c r="H153" s="129"/>
      <c r="I153" s="97" t="s">
        <v>10</v>
      </c>
      <c r="J153" s="72">
        <v>69.709682384076928</v>
      </c>
      <c r="K153" s="72">
        <f t="shared" ref="K153:U157" si="91">J169</f>
        <v>84.813818818772191</v>
      </c>
      <c r="L153" s="72">
        <f t="shared" si="91"/>
        <v>99.917955253467454</v>
      </c>
      <c r="M153" s="72">
        <f t="shared" si="91"/>
        <v>115.02209168816272</v>
      </c>
      <c r="N153" s="72">
        <f t="shared" si="91"/>
        <v>130.12622812285798</v>
      </c>
      <c r="O153" s="72">
        <f t="shared" si="91"/>
        <v>145.23036455755323</v>
      </c>
      <c r="P153" s="72">
        <f t="shared" si="91"/>
        <v>169.3898711590742</v>
      </c>
      <c r="Q153" s="72">
        <f t="shared" si="91"/>
        <v>198.1357439167505</v>
      </c>
      <c r="R153" s="72">
        <f t="shared" si="91"/>
        <v>228.73151642917682</v>
      </c>
      <c r="S153" s="72">
        <f t="shared" si="91"/>
        <v>259.32728894160311</v>
      </c>
      <c r="T153" s="72">
        <f t="shared" si="91"/>
        <v>289.92306145402944</v>
      </c>
      <c r="U153" s="72">
        <f t="shared" si="91"/>
        <v>320.51883396645576</v>
      </c>
      <c r="V153" s="72">
        <f t="shared" ref="V153:V157" si="92">AVERAGE(J153:U153)</f>
        <v>175.90387139099835</v>
      </c>
      <c r="W153" s="98"/>
    </row>
    <row r="154" spans="8:27" x14ac:dyDescent="0.3">
      <c r="H154" s="129"/>
      <c r="I154" s="97" t="s">
        <v>11</v>
      </c>
      <c r="J154" s="72">
        <v>54.734358309596729</v>
      </c>
      <c r="K154" s="72">
        <f t="shared" si="91"/>
        <v>67.35528199279527</v>
      </c>
      <c r="L154" s="72">
        <f t="shared" si="91"/>
        <v>79.97620567599381</v>
      </c>
      <c r="M154" s="72">
        <f t="shared" si="91"/>
        <v>92.597129359192351</v>
      </c>
      <c r="N154" s="72">
        <f t="shared" si="91"/>
        <v>105.21805304239089</v>
      </c>
      <c r="O154" s="72">
        <f t="shared" si="91"/>
        <v>117.83897672558943</v>
      </c>
      <c r="P154" s="72">
        <f t="shared" si="91"/>
        <v>137.73476358902516</v>
      </c>
      <c r="Q154" s="72">
        <f t="shared" si="91"/>
        <v>162.74988908293474</v>
      </c>
      <c r="R154" s="72">
        <f t="shared" si="91"/>
        <v>190.94486121633773</v>
      </c>
      <c r="S154" s="72">
        <f t="shared" si="91"/>
        <v>219.13983334974071</v>
      </c>
      <c r="T154" s="72">
        <f t="shared" si="91"/>
        <v>247.3348054831437</v>
      </c>
      <c r="U154" s="72">
        <f t="shared" si="91"/>
        <v>275.52977761654671</v>
      </c>
      <c r="V154" s="72">
        <f t="shared" si="92"/>
        <v>145.92949462027394</v>
      </c>
      <c r="W154" s="98"/>
    </row>
    <row r="155" spans="8:27" x14ac:dyDescent="0.3">
      <c r="H155" s="129"/>
      <c r="I155" s="97">
        <v>1720</v>
      </c>
      <c r="J155" s="72">
        <v>828.35535041002458</v>
      </c>
      <c r="K155" s="72">
        <f t="shared" si="91"/>
        <v>1029.5484427277556</v>
      </c>
      <c r="L155" s="72">
        <f t="shared" si="91"/>
        <v>1230.7415350454867</v>
      </c>
      <c r="M155" s="72">
        <f t="shared" si="91"/>
        <v>1431.9346273632177</v>
      </c>
      <c r="N155" s="72">
        <f t="shared" si="91"/>
        <v>1633.1277196809488</v>
      </c>
      <c r="O155" s="72">
        <f t="shared" si="91"/>
        <v>1834.3208119986798</v>
      </c>
      <c r="P155" s="72">
        <f t="shared" si="91"/>
        <v>2126.1178148698759</v>
      </c>
      <c r="Q155" s="72">
        <f t="shared" si="91"/>
        <v>2461.0763030785774</v>
      </c>
      <c r="R155" s="72">
        <f t="shared" si="91"/>
        <v>2834.7243380159994</v>
      </c>
      <c r="S155" s="72">
        <f t="shared" si="91"/>
        <v>3208.3723729534213</v>
      </c>
      <c r="T155" s="72">
        <f t="shared" si="91"/>
        <v>3582.0204078908432</v>
      </c>
      <c r="U155" s="72">
        <f t="shared" si="91"/>
        <v>3955.6684428282651</v>
      </c>
      <c r="V155" s="72">
        <f t="shared" si="92"/>
        <v>2179.6673472385914</v>
      </c>
      <c r="W155" s="98"/>
    </row>
    <row r="156" spans="8:27" x14ac:dyDescent="0.3">
      <c r="H156" s="129"/>
      <c r="I156" s="97">
        <v>1725</v>
      </c>
      <c r="J156" s="72">
        <v>12.875771923443256</v>
      </c>
      <c r="K156" s="72">
        <f t="shared" si="91"/>
        <v>16.09471490430407</v>
      </c>
      <c r="L156" s="72">
        <f t="shared" si="91"/>
        <v>19.313657885164883</v>
      </c>
      <c r="M156" s="72">
        <f t="shared" si="91"/>
        <v>22.532600866025696</v>
      </c>
      <c r="N156" s="72">
        <f t="shared" si="91"/>
        <v>25.751543846886509</v>
      </c>
      <c r="O156" s="72">
        <f t="shared" si="91"/>
        <v>28.970486827747322</v>
      </c>
      <c r="P156" s="72">
        <f t="shared" si="91"/>
        <v>39.794257854654269</v>
      </c>
      <c r="Q156" s="72">
        <f t="shared" si="91"/>
        <v>52.441022881643875</v>
      </c>
      <c r="R156" s="72">
        <f t="shared" si="91"/>
        <v>66.536645015284861</v>
      </c>
      <c r="S156" s="72">
        <f t="shared" si="91"/>
        <v>80.632267148925848</v>
      </c>
      <c r="T156" s="72">
        <f t="shared" si="91"/>
        <v>94.727889282566835</v>
      </c>
      <c r="U156" s="72">
        <f t="shared" si="91"/>
        <v>108.82351141620782</v>
      </c>
      <c r="V156" s="72">
        <f t="shared" si="92"/>
        <v>47.374530821071268</v>
      </c>
      <c r="W156" s="98"/>
    </row>
    <row r="157" spans="8:27" x14ac:dyDescent="0.3">
      <c r="H157" s="129"/>
      <c r="I157" s="97">
        <v>1730</v>
      </c>
      <c r="J157" s="72">
        <v>1273.790255384672</v>
      </c>
      <c r="K157" s="72">
        <f t="shared" si="91"/>
        <v>1584.9644396669389</v>
      </c>
      <c r="L157" s="72">
        <f t="shared" si="91"/>
        <v>1896.1386239492058</v>
      </c>
      <c r="M157" s="72">
        <f t="shared" si="91"/>
        <v>2207.3128082314724</v>
      </c>
      <c r="N157" s="72">
        <f t="shared" si="91"/>
        <v>2518.4869925137391</v>
      </c>
      <c r="O157" s="72">
        <f t="shared" si="91"/>
        <v>2829.6611767960057</v>
      </c>
      <c r="P157" s="72">
        <f t="shared" si="91"/>
        <v>3238.3764028676469</v>
      </c>
      <c r="Q157" s="72">
        <f t="shared" si="91"/>
        <v>3698.5593705956176</v>
      </c>
      <c r="R157" s="72">
        <f t="shared" si="91"/>
        <v>4218.4834273876959</v>
      </c>
      <c r="S157" s="72">
        <f t="shared" si="91"/>
        <v>4738.4074841797747</v>
      </c>
      <c r="T157" s="72">
        <f t="shared" si="91"/>
        <v>5258.3315409718534</v>
      </c>
      <c r="U157" s="72">
        <f t="shared" si="91"/>
        <v>5778.2555977639322</v>
      </c>
      <c r="V157" s="72">
        <f t="shared" si="92"/>
        <v>3270.0640100257133</v>
      </c>
      <c r="W157" s="98"/>
    </row>
    <row r="158" spans="8:27" x14ac:dyDescent="0.3">
      <c r="H158" s="129"/>
      <c r="I158" s="68" t="s">
        <v>77</v>
      </c>
      <c r="J158" s="78">
        <f>SUM(J152:J157)</f>
        <v>2741.3336348772546</v>
      </c>
      <c r="K158" s="78">
        <f t="shared" ref="K158:V158" si="93">SUM(K152:K157)</f>
        <v>3398.8493486248481</v>
      </c>
      <c r="L158" s="78">
        <f t="shared" si="93"/>
        <v>4056.3650623724411</v>
      </c>
      <c r="M158" s="78">
        <f t="shared" si="93"/>
        <v>4713.8807761200342</v>
      </c>
      <c r="N158" s="78">
        <f t="shared" si="93"/>
        <v>5371.3964898676268</v>
      </c>
      <c r="O158" s="78">
        <f t="shared" si="93"/>
        <v>6028.9122036152203</v>
      </c>
      <c r="P158" s="78">
        <f t="shared" si="93"/>
        <v>6967.9262753248931</v>
      </c>
      <c r="Q158" s="78">
        <f t="shared" si="93"/>
        <v>8050.2706839453804</v>
      </c>
      <c r="R158" s="78">
        <f t="shared" si="93"/>
        <v>9267.0867157958673</v>
      </c>
      <c r="S158" s="78">
        <f t="shared" si="93"/>
        <v>10483.902747646354</v>
      </c>
      <c r="T158" s="78">
        <f t="shared" si="93"/>
        <v>11700.718779496841</v>
      </c>
      <c r="U158" s="78">
        <f t="shared" si="93"/>
        <v>12917.534811347328</v>
      </c>
      <c r="V158" s="78">
        <f t="shared" si="93"/>
        <v>7141.5147940861752</v>
      </c>
      <c r="W158" s="98"/>
    </row>
    <row r="159" spans="8:27" x14ac:dyDescent="0.3">
      <c r="H159" s="120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1"/>
      <c r="Z159" s="64" t="s">
        <v>145</v>
      </c>
      <c r="AA159" s="64" t="s">
        <v>146</v>
      </c>
    </row>
    <row r="160" spans="8:27" x14ac:dyDescent="0.3">
      <c r="H160" s="129" t="s">
        <v>139</v>
      </c>
      <c r="I160" s="97">
        <v>1715</v>
      </c>
      <c r="J160" s="72">
        <f>J71*$AA160</f>
        <v>114.20443404884068</v>
      </c>
      <c r="K160" s="72">
        <f t="shared" ref="K160:U160" si="94">K71*$AA160</f>
        <v>114.20443404884068</v>
      </c>
      <c r="L160" s="72">
        <f t="shared" si="94"/>
        <v>114.20443404884068</v>
      </c>
      <c r="M160" s="72">
        <f t="shared" si="94"/>
        <v>114.20443404884068</v>
      </c>
      <c r="N160" s="72">
        <f t="shared" si="94"/>
        <v>114.20443404884068</v>
      </c>
      <c r="O160" s="72">
        <f t="shared" si="94"/>
        <v>183.62277827497266</v>
      </c>
      <c r="P160" s="72">
        <f t="shared" si="94"/>
        <v>220.79518940523883</v>
      </c>
      <c r="Q160" s="72">
        <f t="shared" si="94"/>
        <v>250.35757334151617</v>
      </c>
      <c r="R160" s="72">
        <f t="shared" si="94"/>
        <v>250.35757334151617</v>
      </c>
      <c r="S160" s="72">
        <f t="shared" si="94"/>
        <v>250.35757334151617</v>
      </c>
      <c r="T160" s="72">
        <f t="shared" si="94"/>
        <v>250.35757334151617</v>
      </c>
      <c r="U160" s="72">
        <f t="shared" si="94"/>
        <v>250.35757334151617</v>
      </c>
      <c r="V160" s="72">
        <f t="shared" ref="V160:V165" si="95">AVERAGE(J160:U160)</f>
        <v>185.60233371933296</v>
      </c>
      <c r="W160" s="72">
        <f>SUM(J160:U160)</f>
        <v>2227.2280046319956</v>
      </c>
      <c r="Z160" s="101">
        <f t="shared" ref="Z160:Z165" si="96">Z134</f>
        <v>0.02</v>
      </c>
      <c r="AA160" s="102">
        <f t="shared" ref="AA160:AA165" si="97">Z160/12</f>
        <v>1.6666666666666668E-3</v>
      </c>
    </row>
    <row r="161" spans="8:27" x14ac:dyDescent="0.3">
      <c r="H161" s="129"/>
      <c r="I161" s="97" t="s">
        <v>10</v>
      </c>
      <c r="J161" s="72">
        <f t="shared" ref="J161:U165" si="98">J72*$AA161</f>
        <v>15.104136434695263</v>
      </c>
      <c r="K161" s="72">
        <f t="shared" si="98"/>
        <v>15.104136434695263</v>
      </c>
      <c r="L161" s="72">
        <f t="shared" si="98"/>
        <v>15.104136434695263</v>
      </c>
      <c r="M161" s="72">
        <f t="shared" si="98"/>
        <v>15.104136434695263</v>
      </c>
      <c r="N161" s="72">
        <f t="shared" si="98"/>
        <v>15.104136434695263</v>
      </c>
      <c r="O161" s="72">
        <f t="shared" si="98"/>
        <v>24.15950660152097</v>
      </c>
      <c r="P161" s="72">
        <f t="shared" si="98"/>
        <v>28.745872757676299</v>
      </c>
      <c r="Q161" s="72">
        <f t="shared" si="98"/>
        <v>30.595772512426315</v>
      </c>
      <c r="R161" s="72">
        <f t="shared" si="98"/>
        <v>30.595772512426315</v>
      </c>
      <c r="S161" s="72">
        <f t="shared" si="98"/>
        <v>30.595772512426315</v>
      </c>
      <c r="T161" s="72">
        <f t="shared" si="98"/>
        <v>30.595772512426315</v>
      </c>
      <c r="U161" s="72">
        <f t="shared" si="98"/>
        <v>30.595772512426315</v>
      </c>
      <c r="V161" s="72">
        <f t="shared" si="95"/>
        <v>23.450410341233766</v>
      </c>
      <c r="W161" s="72">
        <f t="shared" ref="W161:W166" si="99">SUM(J161:U161)</f>
        <v>281.40492409480521</v>
      </c>
      <c r="Z161" s="101">
        <f t="shared" si="96"/>
        <v>2.5000000000000001E-2</v>
      </c>
      <c r="AA161" s="102">
        <f t="shared" si="97"/>
        <v>2.0833333333333333E-3</v>
      </c>
    </row>
    <row r="162" spans="8:27" x14ac:dyDescent="0.3">
      <c r="H162" s="129"/>
      <c r="I162" s="97" t="s">
        <v>11</v>
      </c>
      <c r="J162" s="72">
        <f t="shared" si="98"/>
        <v>12.620923683198539</v>
      </c>
      <c r="K162" s="72">
        <f t="shared" si="98"/>
        <v>12.620923683198539</v>
      </c>
      <c r="L162" s="72">
        <f t="shared" si="98"/>
        <v>12.620923683198539</v>
      </c>
      <c r="M162" s="72">
        <f t="shared" si="98"/>
        <v>12.620923683198539</v>
      </c>
      <c r="N162" s="72">
        <f t="shared" si="98"/>
        <v>12.620923683198539</v>
      </c>
      <c r="O162" s="72">
        <f t="shared" si="98"/>
        <v>19.895786863435724</v>
      </c>
      <c r="P162" s="72">
        <f t="shared" si="98"/>
        <v>25.015125493909572</v>
      </c>
      <c r="Q162" s="72">
        <f t="shared" si="98"/>
        <v>28.194972133402992</v>
      </c>
      <c r="R162" s="72">
        <f t="shared" si="98"/>
        <v>28.194972133402992</v>
      </c>
      <c r="S162" s="72">
        <f t="shared" si="98"/>
        <v>28.194972133402992</v>
      </c>
      <c r="T162" s="72">
        <f t="shared" si="98"/>
        <v>28.194972133402992</v>
      </c>
      <c r="U162" s="72">
        <f t="shared" si="98"/>
        <v>28.194972133402992</v>
      </c>
      <c r="V162" s="72">
        <f t="shared" si="95"/>
        <v>20.749199286696076</v>
      </c>
      <c r="W162" s="72">
        <f t="shared" si="99"/>
        <v>248.99039144035291</v>
      </c>
      <c r="Z162" s="101">
        <f t="shared" si="96"/>
        <v>0.05</v>
      </c>
      <c r="AA162" s="102">
        <f t="shared" si="97"/>
        <v>4.1666666666666666E-3</v>
      </c>
    </row>
    <row r="163" spans="8:27" x14ac:dyDescent="0.3">
      <c r="H163" s="129"/>
      <c r="I163" s="97">
        <v>1720</v>
      </c>
      <c r="J163" s="72">
        <f t="shared" si="98"/>
        <v>201.1930923177311</v>
      </c>
      <c r="K163" s="72">
        <f t="shared" si="98"/>
        <v>201.1930923177311</v>
      </c>
      <c r="L163" s="72">
        <f t="shared" si="98"/>
        <v>201.1930923177311</v>
      </c>
      <c r="M163" s="72">
        <f t="shared" si="98"/>
        <v>201.1930923177311</v>
      </c>
      <c r="N163" s="72">
        <f t="shared" si="98"/>
        <v>201.1930923177311</v>
      </c>
      <c r="O163" s="72">
        <f t="shared" si="98"/>
        <v>291.79700287119607</v>
      </c>
      <c r="P163" s="72">
        <f t="shared" si="98"/>
        <v>334.9584882087014</v>
      </c>
      <c r="Q163" s="72">
        <f t="shared" si="98"/>
        <v>373.64803493742187</v>
      </c>
      <c r="R163" s="72">
        <f t="shared" si="98"/>
        <v>373.64803493742187</v>
      </c>
      <c r="S163" s="72">
        <f t="shared" si="98"/>
        <v>373.64803493742187</v>
      </c>
      <c r="T163" s="72">
        <f t="shared" si="98"/>
        <v>373.64803493742187</v>
      </c>
      <c r="U163" s="72">
        <f t="shared" si="98"/>
        <v>373.64803493742187</v>
      </c>
      <c r="V163" s="72">
        <f t="shared" si="95"/>
        <v>291.74676061297185</v>
      </c>
      <c r="W163" s="72">
        <f t="shared" si="99"/>
        <v>3500.9611273556625</v>
      </c>
      <c r="Z163" s="101">
        <f t="shared" si="96"/>
        <v>1.6666666666666666E-2</v>
      </c>
      <c r="AA163" s="102">
        <f t="shared" si="97"/>
        <v>1.3888888888888889E-3</v>
      </c>
    </row>
    <row r="164" spans="8:27" x14ac:dyDescent="0.3">
      <c r="H164" s="129"/>
      <c r="I164" s="97">
        <v>1725</v>
      </c>
      <c r="J164" s="72">
        <f t="shared" si="98"/>
        <v>3.2189429808608141</v>
      </c>
      <c r="K164" s="72">
        <f t="shared" si="98"/>
        <v>3.2189429808608141</v>
      </c>
      <c r="L164" s="72">
        <f t="shared" si="98"/>
        <v>3.2189429808608141</v>
      </c>
      <c r="M164" s="72">
        <f t="shared" si="98"/>
        <v>3.2189429808608141</v>
      </c>
      <c r="N164" s="72">
        <f t="shared" si="98"/>
        <v>3.2189429808608141</v>
      </c>
      <c r="O164" s="72">
        <f t="shared" si="98"/>
        <v>10.823771026906945</v>
      </c>
      <c r="P164" s="72">
        <f t="shared" si="98"/>
        <v>12.646765026989609</v>
      </c>
      <c r="Q164" s="72">
        <f t="shared" si="98"/>
        <v>14.095622133640985</v>
      </c>
      <c r="R164" s="72">
        <f t="shared" si="98"/>
        <v>14.095622133640985</v>
      </c>
      <c r="S164" s="72">
        <f t="shared" si="98"/>
        <v>14.095622133640985</v>
      </c>
      <c r="T164" s="72">
        <f t="shared" si="98"/>
        <v>14.095622133640985</v>
      </c>
      <c r="U164" s="72">
        <f t="shared" si="98"/>
        <v>14.095622133640985</v>
      </c>
      <c r="V164" s="72">
        <f t="shared" si="95"/>
        <v>9.1702801355337957</v>
      </c>
      <c r="W164" s="72">
        <f t="shared" si="99"/>
        <v>110.04336162640556</v>
      </c>
      <c r="Z164" s="101">
        <f t="shared" si="96"/>
        <v>2.2222222222222223E-2</v>
      </c>
      <c r="AA164" s="102">
        <f t="shared" si="97"/>
        <v>1.8518518518518519E-3</v>
      </c>
    </row>
    <row r="165" spans="8:27" x14ac:dyDescent="0.3">
      <c r="H165" s="129"/>
      <c r="I165" s="97">
        <v>1730</v>
      </c>
      <c r="J165" s="72">
        <f t="shared" si="98"/>
        <v>311.17418428226688</v>
      </c>
      <c r="K165" s="72">
        <f t="shared" si="98"/>
        <v>311.17418428226688</v>
      </c>
      <c r="L165" s="72">
        <f t="shared" si="98"/>
        <v>311.17418428226688</v>
      </c>
      <c r="M165" s="72">
        <f t="shared" si="98"/>
        <v>311.17418428226688</v>
      </c>
      <c r="N165" s="72">
        <f t="shared" si="98"/>
        <v>311.17418428226688</v>
      </c>
      <c r="O165" s="72">
        <f t="shared" si="98"/>
        <v>408.71522607164138</v>
      </c>
      <c r="P165" s="72">
        <f t="shared" si="98"/>
        <v>460.18296772797078</v>
      </c>
      <c r="Q165" s="72">
        <f t="shared" si="98"/>
        <v>519.92405679207843</v>
      </c>
      <c r="R165" s="72">
        <f t="shared" si="98"/>
        <v>519.92405679207843</v>
      </c>
      <c r="S165" s="72">
        <f t="shared" si="98"/>
        <v>519.92405679207843</v>
      </c>
      <c r="T165" s="72">
        <f t="shared" si="98"/>
        <v>519.92405679207843</v>
      </c>
      <c r="U165" s="72">
        <f t="shared" si="98"/>
        <v>519.92405679207843</v>
      </c>
      <c r="V165" s="72">
        <f t="shared" si="95"/>
        <v>418.69911659761152</v>
      </c>
      <c r="W165" s="72">
        <f t="shared" si="99"/>
        <v>5024.3893991713385</v>
      </c>
      <c r="Z165" s="101">
        <f t="shared" si="96"/>
        <v>2.2222222222222223E-2</v>
      </c>
      <c r="AA165" s="102">
        <f t="shared" si="97"/>
        <v>1.8518518518518519E-3</v>
      </c>
    </row>
    <row r="166" spans="8:27" x14ac:dyDescent="0.3">
      <c r="H166" s="129"/>
      <c r="I166" s="68" t="s">
        <v>77</v>
      </c>
      <c r="J166" s="78">
        <f>SUM(J160:J165)</f>
        <v>657.51571374759328</v>
      </c>
      <c r="K166" s="78">
        <f t="shared" ref="K166:V166" si="100">SUM(K160:K165)</f>
        <v>657.51571374759328</v>
      </c>
      <c r="L166" s="78">
        <f t="shared" si="100"/>
        <v>657.51571374759328</v>
      </c>
      <c r="M166" s="78">
        <f t="shared" si="100"/>
        <v>657.51571374759328</v>
      </c>
      <c r="N166" s="78">
        <f t="shared" si="100"/>
        <v>657.51571374759328</v>
      </c>
      <c r="O166" s="78">
        <f t="shared" si="100"/>
        <v>939.01407170967366</v>
      </c>
      <c r="P166" s="78">
        <f t="shared" si="100"/>
        <v>1082.3444086204863</v>
      </c>
      <c r="Q166" s="78">
        <f t="shared" si="100"/>
        <v>1216.8160318504868</v>
      </c>
      <c r="R166" s="78">
        <f t="shared" si="100"/>
        <v>1216.8160318504868</v>
      </c>
      <c r="S166" s="78">
        <f t="shared" si="100"/>
        <v>1216.8160318504868</v>
      </c>
      <c r="T166" s="78">
        <f t="shared" si="100"/>
        <v>1216.8160318504868</v>
      </c>
      <c r="U166" s="78">
        <f t="shared" si="100"/>
        <v>1216.8160318504868</v>
      </c>
      <c r="V166" s="78">
        <f t="shared" si="100"/>
        <v>949.41810069337998</v>
      </c>
      <c r="W166" s="78">
        <f t="shared" si="99"/>
        <v>11393.017208320562</v>
      </c>
    </row>
    <row r="167" spans="8:27" x14ac:dyDescent="0.3">
      <c r="H167" s="120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1"/>
    </row>
    <row r="168" spans="8:27" x14ac:dyDescent="0.3">
      <c r="H168" s="129" t="s">
        <v>140</v>
      </c>
      <c r="I168" s="97">
        <v>1715</v>
      </c>
      <c r="J168" s="72">
        <f>J152+J160</f>
        <v>616.07265051428158</v>
      </c>
      <c r="K168" s="72">
        <f t="shared" ref="K168:U168" si="101">K152+K160</f>
        <v>730.27708456312223</v>
      </c>
      <c r="L168" s="72">
        <f t="shared" si="101"/>
        <v>844.48151861196288</v>
      </c>
      <c r="M168" s="72">
        <f t="shared" si="101"/>
        <v>958.68595266080354</v>
      </c>
      <c r="N168" s="72">
        <f t="shared" si="101"/>
        <v>1072.8903867096442</v>
      </c>
      <c r="O168" s="72">
        <f t="shared" si="101"/>
        <v>1256.5131649846169</v>
      </c>
      <c r="P168" s="72">
        <f t="shared" si="101"/>
        <v>1477.3083543898556</v>
      </c>
      <c r="Q168" s="72">
        <f t="shared" si="101"/>
        <v>1727.6659277313718</v>
      </c>
      <c r="R168" s="72">
        <f t="shared" si="101"/>
        <v>1978.0235010728879</v>
      </c>
      <c r="S168" s="72">
        <f t="shared" si="101"/>
        <v>2228.3810744144039</v>
      </c>
      <c r="T168" s="72">
        <f t="shared" si="101"/>
        <v>2478.7386477559203</v>
      </c>
      <c r="U168" s="72">
        <f t="shared" si="101"/>
        <v>2729.0962210974367</v>
      </c>
      <c r="V168" s="72">
        <f t="shared" ref="V168:V173" si="102">AVERAGE(J168:U168)</f>
        <v>1508.1778737088589</v>
      </c>
      <c r="W168" s="98"/>
    </row>
    <row r="169" spans="8:27" x14ac:dyDescent="0.3">
      <c r="H169" s="129"/>
      <c r="I169" s="97" t="s">
        <v>10</v>
      </c>
      <c r="J169" s="72">
        <f t="shared" ref="J169:U173" si="103">J153+J161</f>
        <v>84.813818818772191</v>
      </c>
      <c r="K169" s="72">
        <f t="shared" si="103"/>
        <v>99.917955253467454</v>
      </c>
      <c r="L169" s="72">
        <f t="shared" si="103"/>
        <v>115.02209168816272</v>
      </c>
      <c r="M169" s="72">
        <f t="shared" si="103"/>
        <v>130.12622812285798</v>
      </c>
      <c r="N169" s="72">
        <f t="shared" si="103"/>
        <v>145.23036455755323</v>
      </c>
      <c r="O169" s="72">
        <f t="shared" si="103"/>
        <v>169.3898711590742</v>
      </c>
      <c r="P169" s="72">
        <f t="shared" si="103"/>
        <v>198.1357439167505</v>
      </c>
      <c r="Q169" s="72">
        <f t="shared" si="103"/>
        <v>228.73151642917682</v>
      </c>
      <c r="R169" s="72">
        <f t="shared" si="103"/>
        <v>259.32728894160311</v>
      </c>
      <c r="S169" s="72">
        <f t="shared" si="103"/>
        <v>289.92306145402944</v>
      </c>
      <c r="T169" s="72">
        <f t="shared" si="103"/>
        <v>320.51883396645576</v>
      </c>
      <c r="U169" s="72">
        <f t="shared" si="103"/>
        <v>351.11460647888208</v>
      </c>
      <c r="V169" s="72">
        <f t="shared" si="102"/>
        <v>199.35428173223215</v>
      </c>
      <c r="W169" s="98"/>
    </row>
    <row r="170" spans="8:27" x14ac:dyDescent="0.3">
      <c r="H170" s="129"/>
      <c r="I170" s="97" t="s">
        <v>11</v>
      </c>
      <c r="J170" s="72">
        <f t="shared" si="103"/>
        <v>67.35528199279527</v>
      </c>
      <c r="K170" s="72">
        <f t="shared" si="103"/>
        <v>79.97620567599381</v>
      </c>
      <c r="L170" s="72">
        <f t="shared" si="103"/>
        <v>92.597129359192351</v>
      </c>
      <c r="M170" s="72">
        <f t="shared" si="103"/>
        <v>105.21805304239089</v>
      </c>
      <c r="N170" s="72">
        <f t="shared" si="103"/>
        <v>117.83897672558943</v>
      </c>
      <c r="O170" s="72">
        <f t="shared" si="103"/>
        <v>137.73476358902516</v>
      </c>
      <c r="P170" s="72">
        <f t="shared" si="103"/>
        <v>162.74988908293474</v>
      </c>
      <c r="Q170" s="72">
        <f t="shared" si="103"/>
        <v>190.94486121633773</v>
      </c>
      <c r="R170" s="72">
        <f t="shared" si="103"/>
        <v>219.13983334974071</v>
      </c>
      <c r="S170" s="72">
        <f t="shared" si="103"/>
        <v>247.3348054831437</v>
      </c>
      <c r="T170" s="72">
        <f t="shared" si="103"/>
        <v>275.52977761654671</v>
      </c>
      <c r="U170" s="72">
        <f t="shared" si="103"/>
        <v>303.72474974994969</v>
      </c>
      <c r="V170" s="72">
        <f t="shared" si="102"/>
        <v>166.67869390697004</v>
      </c>
      <c r="W170" s="98"/>
    </row>
    <row r="171" spans="8:27" x14ac:dyDescent="0.3">
      <c r="H171" s="129"/>
      <c r="I171" s="97">
        <v>1720</v>
      </c>
      <c r="J171" s="72">
        <f t="shared" si="103"/>
        <v>1029.5484427277556</v>
      </c>
      <c r="K171" s="72">
        <f t="shared" si="103"/>
        <v>1230.7415350454867</v>
      </c>
      <c r="L171" s="72">
        <f t="shared" si="103"/>
        <v>1431.9346273632177</v>
      </c>
      <c r="M171" s="72">
        <f t="shared" si="103"/>
        <v>1633.1277196809488</v>
      </c>
      <c r="N171" s="72">
        <f t="shared" si="103"/>
        <v>1834.3208119986798</v>
      </c>
      <c r="O171" s="72">
        <f t="shared" si="103"/>
        <v>2126.1178148698759</v>
      </c>
      <c r="P171" s="72">
        <f t="shared" si="103"/>
        <v>2461.0763030785774</v>
      </c>
      <c r="Q171" s="72">
        <f t="shared" si="103"/>
        <v>2834.7243380159994</v>
      </c>
      <c r="R171" s="72">
        <f t="shared" si="103"/>
        <v>3208.3723729534213</v>
      </c>
      <c r="S171" s="72">
        <f t="shared" si="103"/>
        <v>3582.0204078908432</v>
      </c>
      <c r="T171" s="72">
        <f t="shared" si="103"/>
        <v>3955.6684428282651</v>
      </c>
      <c r="U171" s="72">
        <f t="shared" si="103"/>
        <v>4329.3164777656866</v>
      </c>
      <c r="V171" s="72">
        <f t="shared" si="102"/>
        <v>2471.4141078515631</v>
      </c>
      <c r="W171" s="98"/>
    </row>
    <row r="172" spans="8:27" x14ac:dyDescent="0.3">
      <c r="H172" s="129"/>
      <c r="I172" s="97">
        <v>1725</v>
      </c>
      <c r="J172" s="72">
        <f t="shared" si="103"/>
        <v>16.09471490430407</v>
      </c>
      <c r="K172" s="72">
        <f t="shared" si="103"/>
        <v>19.313657885164883</v>
      </c>
      <c r="L172" s="72">
        <f t="shared" si="103"/>
        <v>22.532600866025696</v>
      </c>
      <c r="M172" s="72">
        <f t="shared" si="103"/>
        <v>25.751543846886509</v>
      </c>
      <c r="N172" s="72">
        <f t="shared" si="103"/>
        <v>28.970486827747322</v>
      </c>
      <c r="O172" s="72">
        <f t="shared" si="103"/>
        <v>39.794257854654269</v>
      </c>
      <c r="P172" s="72">
        <f t="shared" si="103"/>
        <v>52.441022881643875</v>
      </c>
      <c r="Q172" s="72">
        <f t="shared" si="103"/>
        <v>66.536645015284861</v>
      </c>
      <c r="R172" s="72">
        <f t="shared" si="103"/>
        <v>80.632267148925848</v>
      </c>
      <c r="S172" s="72">
        <f t="shared" si="103"/>
        <v>94.727889282566835</v>
      </c>
      <c r="T172" s="72">
        <f t="shared" si="103"/>
        <v>108.82351141620782</v>
      </c>
      <c r="U172" s="72">
        <f t="shared" si="103"/>
        <v>122.91913354984881</v>
      </c>
      <c r="V172" s="72">
        <f t="shared" si="102"/>
        <v>56.544810956605062</v>
      </c>
      <c r="W172" s="98"/>
    </row>
    <row r="173" spans="8:27" x14ac:dyDescent="0.3">
      <c r="H173" s="129"/>
      <c r="I173" s="97">
        <v>1730</v>
      </c>
      <c r="J173" s="72">
        <f t="shared" si="103"/>
        <v>1584.9644396669389</v>
      </c>
      <c r="K173" s="72">
        <f t="shared" si="103"/>
        <v>1896.1386239492058</v>
      </c>
      <c r="L173" s="72">
        <f t="shared" si="103"/>
        <v>2207.3128082314724</v>
      </c>
      <c r="M173" s="72">
        <f t="shared" si="103"/>
        <v>2518.4869925137391</v>
      </c>
      <c r="N173" s="72">
        <f t="shared" si="103"/>
        <v>2829.6611767960057</v>
      </c>
      <c r="O173" s="72">
        <f t="shared" si="103"/>
        <v>3238.3764028676469</v>
      </c>
      <c r="P173" s="72">
        <f t="shared" si="103"/>
        <v>3698.5593705956176</v>
      </c>
      <c r="Q173" s="72">
        <f t="shared" si="103"/>
        <v>4218.4834273876959</v>
      </c>
      <c r="R173" s="72">
        <f t="shared" si="103"/>
        <v>4738.4074841797747</v>
      </c>
      <c r="S173" s="72">
        <f t="shared" si="103"/>
        <v>5258.3315409718534</v>
      </c>
      <c r="T173" s="72">
        <f t="shared" si="103"/>
        <v>5778.2555977639322</v>
      </c>
      <c r="U173" s="72">
        <f t="shared" si="103"/>
        <v>6298.179654556011</v>
      </c>
      <c r="V173" s="72">
        <f t="shared" si="102"/>
        <v>3688.7631266233243</v>
      </c>
      <c r="W173" s="98"/>
    </row>
    <row r="174" spans="8:27" x14ac:dyDescent="0.3">
      <c r="H174" s="129"/>
      <c r="I174" s="68" t="s">
        <v>77</v>
      </c>
      <c r="J174" s="78">
        <f>SUM(J168:J173)</f>
        <v>3398.8493486248481</v>
      </c>
      <c r="K174" s="78">
        <f t="shared" ref="K174:V174" si="104">SUM(K168:K173)</f>
        <v>4056.3650623724411</v>
      </c>
      <c r="L174" s="78">
        <f t="shared" si="104"/>
        <v>4713.8807761200342</v>
      </c>
      <c r="M174" s="78">
        <f t="shared" si="104"/>
        <v>5371.3964898676268</v>
      </c>
      <c r="N174" s="78">
        <f t="shared" si="104"/>
        <v>6028.9122036152203</v>
      </c>
      <c r="O174" s="78">
        <f t="shared" si="104"/>
        <v>6967.9262753248931</v>
      </c>
      <c r="P174" s="78">
        <f t="shared" si="104"/>
        <v>8050.2706839453804</v>
      </c>
      <c r="Q174" s="78">
        <f t="shared" si="104"/>
        <v>9267.0867157958673</v>
      </c>
      <c r="R174" s="78">
        <f t="shared" si="104"/>
        <v>10483.902747646354</v>
      </c>
      <c r="S174" s="78">
        <f t="shared" si="104"/>
        <v>11700.718779496841</v>
      </c>
      <c r="T174" s="78">
        <f t="shared" si="104"/>
        <v>12917.534811347328</v>
      </c>
      <c r="U174" s="78">
        <f t="shared" si="104"/>
        <v>14134.350843197815</v>
      </c>
      <c r="V174" s="78">
        <f t="shared" si="104"/>
        <v>8090.932894779553</v>
      </c>
      <c r="W174" s="98"/>
    </row>
    <row r="177" spans="8:27" x14ac:dyDescent="0.3">
      <c r="H177" s="120"/>
      <c r="I177" s="121"/>
      <c r="J177" s="72" t="s">
        <v>98</v>
      </c>
      <c r="K177" s="72" t="s">
        <v>99</v>
      </c>
      <c r="L177" s="72" t="s">
        <v>100</v>
      </c>
      <c r="M177" s="72" t="s">
        <v>101</v>
      </c>
      <c r="N177" s="72" t="s">
        <v>102</v>
      </c>
      <c r="O177" s="72" t="s">
        <v>103</v>
      </c>
      <c r="P177" s="72" t="s">
        <v>104</v>
      </c>
      <c r="Q177" s="72" t="s">
        <v>105</v>
      </c>
      <c r="R177" s="72" t="s">
        <v>106</v>
      </c>
      <c r="S177" s="72" t="s">
        <v>107</v>
      </c>
      <c r="T177" s="72" t="s">
        <v>108</v>
      </c>
      <c r="U177" s="72" t="s">
        <v>109</v>
      </c>
      <c r="V177" s="72" t="s">
        <v>110</v>
      </c>
      <c r="W177" s="96" t="s">
        <v>77</v>
      </c>
    </row>
    <row r="178" spans="8:27" x14ac:dyDescent="0.3">
      <c r="H178" s="129" t="s">
        <v>141</v>
      </c>
      <c r="I178" s="97">
        <v>1908</v>
      </c>
      <c r="J178" s="72">
        <v>0</v>
      </c>
      <c r="K178" s="72">
        <f>J194</f>
        <v>0</v>
      </c>
      <c r="L178" s="72">
        <f t="shared" ref="L178:U178" si="105">K194</f>
        <v>0</v>
      </c>
      <c r="M178" s="72">
        <f t="shared" si="105"/>
        <v>0</v>
      </c>
      <c r="N178" s="72">
        <f t="shared" si="105"/>
        <v>0</v>
      </c>
      <c r="O178" s="72">
        <f t="shared" si="105"/>
        <v>0</v>
      </c>
      <c r="P178" s="72">
        <f t="shared" si="105"/>
        <v>0</v>
      </c>
      <c r="Q178" s="72">
        <f t="shared" si="105"/>
        <v>0</v>
      </c>
      <c r="R178" s="72">
        <f t="shared" si="105"/>
        <v>0</v>
      </c>
      <c r="S178" s="72">
        <f t="shared" si="105"/>
        <v>0</v>
      </c>
      <c r="T178" s="72">
        <f t="shared" si="105"/>
        <v>0</v>
      </c>
      <c r="U178" s="72">
        <f t="shared" si="105"/>
        <v>8.3333333333333339</v>
      </c>
      <c r="V178" s="72">
        <f>AVERAGE(J178:U178)</f>
        <v>0.69444444444444453</v>
      </c>
      <c r="W178" s="98"/>
    </row>
    <row r="179" spans="8:27" x14ac:dyDescent="0.3">
      <c r="H179" s="129"/>
      <c r="I179" s="97">
        <v>1915</v>
      </c>
      <c r="J179" s="72">
        <v>0</v>
      </c>
      <c r="K179" s="72">
        <f t="shared" ref="K179:U180" si="106">J195</f>
        <v>0</v>
      </c>
      <c r="L179" s="72">
        <f t="shared" si="106"/>
        <v>0</v>
      </c>
      <c r="M179" s="72">
        <f t="shared" si="106"/>
        <v>0</v>
      </c>
      <c r="N179" s="72">
        <f t="shared" si="106"/>
        <v>0</v>
      </c>
      <c r="O179" s="72">
        <f t="shared" si="106"/>
        <v>0</v>
      </c>
      <c r="P179" s="72">
        <f t="shared" si="106"/>
        <v>0</v>
      </c>
      <c r="Q179" s="72">
        <f t="shared" si="106"/>
        <v>0.33333333333333331</v>
      </c>
      <c r="R179" s="72">
        <f t="shared" si="106"/>
        <v>0.66666666666666663</v>
      </c>
      <c r="S179" s="72">
        <f t="shared" si="106"/>
        <v>1</v>
      </c>
      <c r="T179" s="72">
        <f t="shared" si="106"/>
        <v>1.3333333333333333</v>
      </c>
      <c r="U179" s="72">
        <f t="shared" si="106"/>
        <v>1.6666666666666665</v>
      </c>
      <c r="V179" s="72">
        <f t="shared" ref="V179:V180" si="107">AVERAGE(J179:U179)</f>
        <v>0.41666666666666669</v>
      </c>
      <c r="W179" s="98"/>
    </row>
    <row r="180" spans="8:27" x14ac:dyDescent="0.3">
      <c r="H180" s="129"/>
      <c r="I180" s="97">
        <v>1930</v>
      </c>
      <c r="J180" s="72">
        <v>22</v>
      </c>
      <c r="K180" s="72">
        <f t="shared" si="106"/>
        <v>25.666666666666668</v>
      </c>
      <c r="L180" s="72">
        <f t="shared" si="106"/>
        <v>30.166666666666668</v>
      </c>
      <c r="M180" s="72">
        <f t="shared" si="106"/>
        <v>34.666666666666671</v>
      </c>
      <c r="N180" s="72">
        <f t="shared" si="106"/>
        <v>39.166666666666671</v>
      </c>
      <c r="O180" s="72">
        <f t="shared" si="106"/>
        <v>43.666666666666671</v>
      </c>
      <c r="P180" s="72">
        <f t="shared" si="106"/>
        <v>48.166666666666671</v>
      </c>
      <c r="Q180" s="72">
        <f t="shared" si="106"/>
        <v>52.666666666666671</v>
      </c>
      <c r="R180" s="72">
        <f t="shared" si="106"/>
        <v>57.166666666666671</v>
      </c>
      <c r="S180" s="72">
        <f t="shared" si="106"/>
        <v>61.666666666666671</v>
      </c>
      <c r="T180" s="72">
        <f t="shared" si="106"/>
        <v>66.166666666666671</v>
      </c>
      <c r="U180" s="72">
        <f t="shared" si="106"/>
        <v>70.666666666666671</v>
      </c>
      <c r="V180" s="72">
        <f t="shared" si="107"/>
        <v>45.986111111111121</v>
      </c>
      <c r="W180" s="98"/>
    </row>
    <row r="181" spans="8:27" x14ac:dyDescent="0.3">
      <c r="H181" s="129"/>
      <c r="I181" s="97">
        <v>1611</v>
      </c>
      <c r="J181" s="72">
        <v>0</v>
      </c>
      <c r="K181" s="72">
        <f t="shared" ref="K181" si="108">J197</f>
        <v>0</v>
      </c>
      <c r="L181" s="72">
        <f t="shared" ref="L181" si="109">K197</f>
        <v>8.3333333333333339</v>
      </c>
      <c r="M181" s="72">
        <f t="shared" ref="M181" si="110">L197</f>
        <v>16.666666666666668</v>
      </c>
      <c r="N181" s="72">
        <f t="shared" ref="N181" si="111">M197</f>
        <v>25</v>
      </c>
      <c r="O181" s="72">
        <f t="shared" ref="O181" si="112">N197</f>
        <v>33.333333333333336</v>
      </c>
      <c r="P181" s="72">
        <f t="shared" ref="P181" si="113">O197</f>
        <v>41.666666666666671</v>
      </c>
      <c r="Q181" s="72">
        <f t="shared" ref="Q181" si="114">P197</f>
        <v>50.000000000000007</v>
      </c>
      <c r="R181" s="72">
        <f t="shared" ref="R181" si="115">Q197</f>
        <v>58.333333333333343</v>
      </c>
      <c r="S181" s="72">
        <f t="shared" ref="S181" si="116">R197</f>
        <v>66.666666666666671</v>
      </c>
      <c r="T181" s="72">
        <f t="shared" ref="T181" si="117">S197</f>
        <v>75</v>
      </c>
      <c r="U181" s="72">
        <f t="shared" ref="U181" si="118">T197</f>
        <v>83.333333333333329</v>
      </c>
      <c r="V181" s="72">
        <f t="shared" ref="V181" si="119">AVERAGE(J181:U181)</f>
        <v>38.19444444444445</v>
      </c>
      <c r="W181" s="98"/>
    </row>
    <row r="182" spans="8:27" x14ac:dyDescent="0.3">
      <c r="H182" s="129"/>
      <c r="I182" s="97"/>
      <c r="J182" s="72">
        <v>0</v>
      </c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98"/>
    </row>
    <row r="183" spans="8:27" x14ac:dyDescent="0.3">
      <c r="H183" s="129"/>
      <c r="I183" s="97"/>
      <c r="J183" s="72">
        <v>0</v>
      </c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98"/>
    </row>
    <row r="184" spans="8:27" x14ac:dyDescent="0.3">
      <c r="H184" s="129"/>
      <c r="I184" s="68" t="s">
        <v>77</v>
      </c>
      <c r="J184" s="78">
        <f>SUM(J178:J183)</f>
        <v>22</v>
      </c>
      <c r="K184" s="78">
        <f t="shared" ref="K184:V184" si="120">SUM(K178:K183)</f>
        <v>25.666666666666668</v>
      </c>
      <c r="L184" s="78">
        <f t="shared" si="120"/>
        <v>38.5</v>
      </c>
      <c r="M184" s="78">
        <f t="shared" si="120"/>
        <v>51.333333333333343</v>
      </c>
      <c r="N184" s="78">
        <f t="shared" si="120"/>
        <v>64.166666666666671</v>
      </c>
      <c r="O184" s="78">
        <f t="shared" si="120"/>
        <v>77</v>
      </c>
      <c r="P184" s="78">
        <f t="shared" si="120"/>
        <v>89.833333333333343</v>
      </c>
      <c r="Q184" s="78">
        <f t="shared" si="120"/>
        <v>103.00000000000001</v>
      </c>
      <c r="R184" s="78">
        <f t="shared" si="120"/>
        <v>116.16666666666669</v>
      </c>
      <c r="S184" s="78">
        <f t="shared" si="120"/>
        <v>129.33333333333334</v>
      </c>
      <c r="T184" s="78">
        <f t="shared" si="120"/>
        <v>142.5</v>
      </c>
      <c r="U184" s="78">
        <f t="shared" si="120"/>
        <v>164</v>
      </c>
      <c r="V184" s="78">
        <f t="shared" si="120"/>
        <v>85.291666666666686</v>
      </c>
      <c r="W184" s="98"/>
    </row>
    <row r="185" spans="8:27" x14ac:dyDescent="0.3">
      <c r="H185" s="120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1"/>
      <c r="Z185" s="64" t="s">
        <v>145</v>
      </c>
      <c r="AA185" s="64" t="s">
        <v>146</v>
      </c>
    </row>
    <row r="186" spans="8:27" x14ac:dyDescent="0.3">
      <c r="H186" s="129" t="s">
        <v>142</v>
      </c>
      <c r="I186" s="97">
        <v>1908</v>
      </c>
      <c r="J186" s="72">
        <f>J97*$AA186</f>
        <v>0</v>
      </c>
      <c r="K186" s="72">
        <f t="shared" ref="K186:U186" si="121">K97*$AA186</f>
        <v>0</v>
      </c>
      <c r="L186" s="72">
        <f t="shared" si="121"/>
        <v>0</v>
      </c>
      <c r="M186" s="72">
        <f t="shared" si="121"/>
        <v>0</v>
      </c>
      <c r="N186" s="72">
        <f t="shared" si="121"/>
        <v>0</v>
      </c>
      <c r="O186" s="72">
        <f t="shared" si="121"/>
        <v>0</v>
      </c>
      <c r="P186" s="72">
        <f t="shared" si="121"/>
        <v>0</v>
      </c>
      <c r="Q186" s="72">
        <f t="shared" si="121"/>
        <v>0</v>
      </c>
      <c r="R186" s="72">
        <f t="shared" si="121"/>
        <v>0</v>
      </c>
      <c r="S186" s="72">
        <f t="shared" si="121"/>
        <v>0</v>
      </c>
      <c r="T186" s="72">
        <f t="shared" si="121"/>
        <v>8.3333333333333339</v>
      </c>
      <c r="U186" s="72">
        <f t="shared" si="121"/>
        <v>8.3333333333333339</v>
      </c>
      <c r="V186" s="72">
        <f t="shared" ref="V186:V188" si="122">AVERAGE(J186:U186)</f>
        <v>1.3888888888888891</v>
      </c>
      <c r="W186" s="72">
        <f>SUM(J186:U186)</f>
        <v>16.666666666666668</v>
      </c>
      <c r="Z186" s="101">
        <v>0.02</v>
      </c>
      <c r="AA186" s="102">
        <f>Z186/12</f>
        <v>1.6666666666666668E-3</v>
      </c>
    </row>
    <row r="187" spans="8:27" x14ac:dyDescent="0.3">
      <c r="H187" s="129"/>
      <c r="I187" s="97">
        <v>1915</v>
      </c>
      <c r="J187" s="72">
        <f t="shared" ref="J187:U189" si="123">J98*$AA187</f>
        <v>0</v>
      </c>
      <c r="K187" s="72">
        <f t="shared" si="123"/>
        <v>0</v>
      </c>
      <c r="L187" s="72">
        <f t="shared" si="123"/>
        <v>0</v>
      </c>
      <c r="M187" s="72">
        <f t="shared" si="123"/>
        <v>0</v>
      </c>
      <c r="N187" s="72">
        <f t="shared" si="123"/>
        <v>0</v>
      </c>
      <c r="O187" s="72">
        <f t="shared" si="123"/>
        <v>0</v>
      </c>
      <c r="P187" s="72">
        <f t="shared" si="123"/>
        <v>0.33333333333333331</v>
      </c>
      <c r="Q187" s="72">
        <f t="shared" si="123"/>
        <v>0.33333333333333331</v>
      </c>
      <c r="R187" s="72">
        <f t="shared" si="123"/>
        <v>0.33333333333333331</v>
      </c>
      <c r="S187" s="72">
        <f t="shared" si="123"/>
        <v>0.33333333333333331</v>
      </c>
      <c r="T187" s="72">
        <f t="shared" si="123"/>
        <v>0.33333333333333331</v>
      </c>
      <c r="U187" s="72">
        <f t="shared" si="123"/>
        <v>0.33333333333333331</v>
      </c>
      <c r="V187" s="72">
        <f t="shared" si="122"/>
        <v>0.16666666666666666</v>
      </c>
      <c r="W187" s="72">
        <f t="shared" ref="W187:W192" si="124">SUM(J187:U187)</f>
        <v>1.9999999999999998</v>
      </c>
      <c r="Z187" s="101">
        <v>0.1</v>
      </c>
      <c r="AA187" s="102">
        <f>Z187/12</f>
        <v>8.3333333333333332E-3</v>
      </c>
    </row>
    <row r="188" spans="8:27" x14ac:dyDescent="0.3">
      <c r="H188" s="129"/>
      <c r="I188" s="97">
        <v>1930</v>
      </c>
      <c r="J188" s="72">
        <f t="shared" si="123"/>
        <v>3.6666666666666665</v>
      </c>
      <c r="K188" s="72">
        <f t="shared" si="123"/>
        <v>4.5</v>
      </c>
      <c r="L188" s="72">
        <f t="shared" si="123"/>
        <v>4.5</v>
      </c>
      <c r="M188" s="72">
        <f t="shared" si="123"/>
        <v>4.5</v>
      </c>
      <c r="N188" s="72">
        <f t="shared" si="123"/>
        <v>4.5</v>
      </c>
      <c r="O188" s="72">
        <f t="shared" si="123"/>
        <v>4.5</v>
      </c>
      <c r="P188" s="72">
        <f t="shared" si="123"/>
        <v>4.5</v>
      </c>
      <c r="Q188" s="72">
        <f t="shared" si="123"/>
        <v>4.5</v>
      </c>
      <c r="R188" s="72">
        <f t="shared" si="123"/>
        <v>4.5</v>
      </c>
      <c r="S188" s="72">
        <f t="shared" si="123"/>
        <v>4.5</v>
      </c>
      <c r="T188" s="72">
        <f t="shared" si="123"/>
        <v>4.5</v>
      </c>
      <c r="U188" s="72">
        <f t="shared" si="123"/>
        <v>4.5</v>
      </c>
      <c r="V188" s="72">
        <f t="shared" si="122"/>
        <v>4.4305555555555554</v>
      </c>
      <c r="W188" s="72">
        <f t="shared" si="124"/>
        <v>53.166666666666664</v>
      </c>
      <c r="Z188" s="101">
        <v>0.2</v>
      </c>
      <c r="AA188" s="102">
        <f>Z188/12</f>
        <v>1.6666666666666666E-2</v>
      </c>
    </row>
    <row r="189" spans="8:27" x14ac:dyDescent="0.3">
      <c r="H189" s="129"/>
      <c r="I189" s="97">
        <v>1611</v>
      </c>
      <c r="J189" s="72">
        <f t="shared" si="123"/>
        <v>0</v>
      </c>
      <c r="K189" s="72">
        <f t="shared" si="123"/>
        <v>8.3333333333333339</v>
      </c>
      <c r="L189" s="72">
        <f t="shared" si="123"/>
        <v>8.3333333333333339</v>
      </c>
      <c r="M189" s="72">
        <f t="shared" si="123"/>
        <v>8.3333333333333339</v>
      </c>
      <c r="N189" s="72">
        <f t="shared" si="123"/>
        <v>8.3333333333333339</v>
      </c>
      <c r="O189" s="72">
        <f t="shared" si="123"/>
        <v>8.3333333333333339</v>
      </c>
      <c r="P189" s="72">
        <f t="shared" si="123"/>
        <v>8.3333333333333339</v>
      </c>
      <c r="Q189" s="72">
        <f t="shared" si="123"/>
        <v>8.3333333333333339</v>
      </c>
      <c r="R189" s="72">
        <f t="shared" si="123"/>
        <v>8.3333333333333339</v>
      </c>
      <c r="S189" s="72">
        <f t="shared" si="123"/>
        <v>8.3333333333333339</v>
      </c>
      <c r="T189" s="72">
        <f t="shared" si="123"/>
        <v>8.3333333333333339</v>
      </c>
      <c r="U189" s="72">
        <f t="shared" si="123"/>
        <v>8.3333333333333339</v>
      </c>
      <c r="V189" s="72">
        <f t="shared" ref="V189" si="125">AVERAGE(J189:U189)</f>
        <v>7.6388888888888884</v>
      </c>
      <c r="W189" s="72">
        <f t="shared" si="124"/>
        <v>91.666666666666657</v>
      </c>
      <c r="Z189" s="101">
        <f>+'2023 Combined'!$X$14</f>
        <v>0.2</v>
      </c>
      <c r="AA189" s="102">
        <f>Z189/12</f>
        <v>1.6666666666666666E-2</v>
      </c>
    </row>
    <row r="190" spans="8:27" x14ac:dyDescent="0.3">
      <c r="H190" s="129"/>
      <c r="I190" s="97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>
        <f t="shared" si="124"/>
        <v>0</v>
      </c>
    </row>
    <row r="191" spans="8:27" x14ac:dyDescent="0.3">
      <c r="H191" s="129"/>
      <c r="I191" s="97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>
        <f t="shared" si="124"/>
        <v>0</v>
      </c>
    </row>
    <row r="192" spans="8:27" x14ac:dyDescent="0.3">
      <c r="H192" s="129"/>
      <c r="I192" s="68" t="s">
        <v>77</v>
      </c>
      <c r="J192" s="78">
        <f>SUM(J186:J191)</f>
        <v>3.6666666666666665</v>
      </c>
      <c r="K192" s="78">
        <f t="shared" ref="K192:V192" si="126">SUM(K186:K191)</f>
        <v>12.833333333333334</v>
      </c>
      <c r="L192" s="78">
        <f t="shared" si="126"/>
        <v>12.833333333333334</v>
      </c>
      <c r="M192" s="78">
        <f t="shared" si="126"/>
        <v>12.833333333333334</v>
      </c>
      <c r="N192" s="78">
        <f t="shared" si="126"/>
        <v>12.833333333333334</v>
      </c>
      <c r="O192" s="78">
        <f t="shared" si="126"/>
        <v>12.833333333333334</v>
      </c>
      <c r="P192" s="78">
        <f t="shared" si="126"/>
        <v>13.166666666666668</v>
      </c>
      <c r="Q192" s="78">
        <f t="shared" si="126"/>
        <v>13.166666666666668</v>
      </c>
      <c r="R192" s="78">
        <f t="shared" si="126"/>
        <v>13.166666666666668</v>
      </c>
      <c r="S192" s="78">
        <f t="shared" si="126"/>
        <v>13.166666666666668</v>
      </c>
      <c r="T192" s="78">
        <f t="shared" si="126"/>
        <v>21.5</v>
      </c>
      <c r="U192" s="78">
        <f t="shared" si="126"/>
        <v>21.5</v>
      </c>
      <c r="V192" s="78">
        <f t="shared" si="126"/>
        <v>13.625</v>
      </c>
      <c r="W192" s="78">
        <f t="shared" si="124"/>
        <v>163.50000000000003</v>
      </c>
    </row>
    <row r="193" spans="8:23" x14ac:dyDescent="0.3">
      <c r="H193" s="120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1"/>
    </row>
    <row r="194" spans="8:23" x14ac:dyDescent="0.3">
      <c r="H194" s="129" t="s">
        <v>143</v>
      </c>
      <c r="I194" s="97">
        <v>1908</v>
      </c>
      <c r="J194" s="72">
        <f>J178+J186</f>
        <v>0</v>
      </c>
      <c r="K194" s="72">
        <f t="shared" ref="K194:U194" si="127">K178+K186</f>
        <v>0</v>
      </c>
      <c r="L194" s="72">
        <f t="shared" si="127"/>
        <v>0</v>
      </c>
      <c r="M194" s="72">
        <f t="shared" si="127"/>
        <v>0</v>
      </c>
      <c r="N194" s="72">
        <f t="shared" si="127"/>
        <v>0</v>
      </c>
      <c r="O194" s="72">
        <f t="shared" si="127"/>
        <v>0</v>
      </c>
      <c r="P194" s="72">
        <f t="shared" si="127"/>
        <v>0</v>
      </c>
      <c r="Q194" s="72">
        <f t="shared" si="127"/>
        <v>0</v>
      </c>
      <c r="R194" s="72">
        <f t="shared" si="127"/>
        <v>0</v>
      </c>
      <c r="S194" s="72">
        <f t="shared" si="127"/>
        <v>0</v>
      </c>
      <c r="T194" s="72">
        <f t="shared" si="127"/>
        <v>8.3333333333333339</v>
      </c>
      <c r="U194" s="72">
        <f t="shared" si="127"/>
        <v>16.666666666666668</v>
      </c>
      <c r="V194" s="72">
        <f t="shared" ref="V194:V196" si="128">AVERAGE(J194:U194)</f>
        <v>2.0833333333333335</v>
      </c>
      <c r="W194" s="98"/>
    </row>
    <row r="195" spans="8:23" x14ac:dyDescent="0.3">
      <c r="H195" s="129"/>
      <c r="I195" s="97">
        <v>1915</v>
      </c>
      <c r="J195" s="72">
        <f t="shared" ref="J195:U197" si="129">J179+J187</f>
        <v>0</v>
      </c>
      <c r="K195" s="72">
        <f t="shared" si="129"/>
        <v>0</v>
      </c>
      <c r="L195" s="72">
        <f t="shared" si="129"/>
        <v>0</v>
      </c>
      <c r="M195" s="72">
        <f t="shared" si="129"/>
        <v>0</v>
      </c>
      <c r="N195" s="72">
        <f t="shared" si="129"/>
        <v>0</v>
      </c>
      <c r="O195" s="72">
        <f t="shared" si="129"/>
        <v>0</v>
      </c>
      <c r="P195" s="72">
        <f t="shared" si="129"/>
        <v>0.33333333333333331</v>
      </c>
      <c r="Q195" s="72">
        <f t="shared" si="129"/>
        <v>0.66666666666666663</v>
      </c>
      <c r="R195" s="72">
        <f t="shared" si="129"/>
        <v>1</v>
      </c>
      <c r="S195" s="72">
        <f t="shared" si="129"/>
        <v>1.3333333333333333</v>
      </c>
      <c r="T195" s="72">
        <f t="shared" si="129"/>
        <v>1.6666666666666665</v>
      </c>
      <c r="U195" s="72">
        <f t="shared" si="129"/>
        <v>1.9999999999999998</v>
      </c>
      <c r="V195" s="72">
        <f t="shared" si="128"/>
        <v>0.58333333333333337</v>
      </c>
      <c r="W195" s="98"/>
    </row>
    <row r="196" spans="8:23" x14ac:dyDescent="0.3">
      <c r="H196" s="129"/>
      <c r="I196" s="97">
        <v>1930</v>
      </c>
      <c r="J196" s="72">
        <f t="shared" si="129"/>
        <v>25.666666666666668</v>
      </c>
      <c r="K196" s="72">
        <f t="shared" si="129"/>
        <v>30.166666666666668</v>
      </c>
      <c r="L196" s="72">
        <f t="shared" si="129"/>
        <v>34.666666666666671</v>
      </c>
      <c r="M196" s="72">
        <f t="shared" si="129"/>
        <v>39.166666666666671</v>
      </c>
      <c r="N196" s="72">
        <f t="shared" si="129"/>
        <v>43.666666666666671</v>
      </c>
      <c r="O196" s="72">
        <f t="shared" si="129"/>
        <v>48.166666666666671</v>
      </c>
      <c r="P196" s="72">
        <f t="shared" si="129"/>
        <v>52.666666666666671</v>
      </c>
      <c r="Q196" s="72">
        <f t="shared" si="129"/>
        <v>57.166666666666671</v>
      </c>
      <c r="R196" s="72">
        <f t="shared" si="129"/>
        <v>61.666666666666671</v>
      </c>
      <c r="S196" s="72">
        <f t="shared" si="129"/>
        <v>66.166666666666671</v>
      </c>
      <c r="T196" s="72">
        <f t="shared" si="129"/>
        <v>70.666666666666671</v>
      </c>
      <c r="U196" s="72">
        <f t="shared" si="129"/>
        <v>75.166666666666671</v>
      </c>
      <c r="V196" s="72">
        <f t="shared" si="128"/>
        <v>50.416666666666679</v>
      </c>
      <c r="W196" s="98"/>
    </row>
    <row r="197" spans="8:23" x14ac:dyDescent="0.3">
      <c r="H197" s="129"/>
      <c r="I197" s="97">
        <v>1611</v>
      </c>
      <c r="J197" s="72">
        <f t="shared" si="129"/>
        <v>0</v>
      </c>
      <c r="K197" s="72">
        <f t="shared" si="129"/>
        <v>8.3333333333333339</v>
      </c>
      <c r="L197" s="72">
        <f t="shared" si="129"/>
        <v>16.666666666666668</v>
      </c>
      <c r="M197" s="72">
        <f t="shared" si="129"/>
        <v>25</v>
      </c>
      <c r="N197" s="72">
        <f t="shared" si="129"/>
        <v>33.333333333333336</v>
      </c>
      <c r="O197" s="72">
        <f t="shared" si="129"/>
        <v>41.666666666666671</v>
      </c>
      <c r="P197" s="72">
        <f t="shared" si="129"/>
        <v>50.000000000000007</v>
      </c>
      <c r="Q197" s="72">
        <f t="shared" si="129"/>
        <v>58.333333333333343</v>
      </c>
      <c r="R197" s="72">
        <f t="shared" si="129"/>
        <v>66.666666666666671</v>
      </c>
      <c r="S197" s="72">
        <f t="shared" si="129"/>
        <v>75</v>
      </c>
      <c r="T197" s="72">
        <f t="shared" si="129"/>
        <v>83.333333333333329</v>
      </c>
      <c r="U197" s="72">
        <f t="shared" si="129"/>
        <v>91.666666666666657</v>
      </c>
      <c r="V197" s="72">
        <f t="shared" ref="V197" si="130">AVERAGE(J197:U197)</f>
        <v>45.833333333333336</v>
      </c>
      <c r="W197" s="98"/>
    </row>
    <row r="198" spans="8:23" x14ac:dyDescent="0.3">
      <c r="H198" s="129"/>
      <c r="I198" s="97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98"/>
    </row>
    <row r="199" spans="8:23" x14ac:dyDescent="0.3">
      <c r="H199" s="129"/>
      <c r="I199" s="97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98"/>
    </row>
    <row r="200" spans="8:23" x14ac:dyDescent="0.3">
      <c r="H200" s="129"/>
      <c r="I200" s="68" t="s">
        <v>77</v>
      </c>
      <c r="J200" s="78">
        <f>SUM(J194:J199)</f>
        <v>25.666666666666668</v>
      </c>
      <c r="K200" s="78">
        <f t="shared" ref="K200:V200" si="131">SUM(K194:K199)</f>
        <v>38.5</v>
      </c>
      <c r="L200" s="78">
        <f t="shared" si="131"/>
        <v>51.333333333333343</v>
      </c>
      <c r="M200" s="78">
        <f t="shared" si="131"/>
        <v>64.166666666666671</v>
      </c>
      <c r="N200" s="78">
        <f t="shared" si="131"/>
        <v>77</v>
      </c>
      <c r="O200" s="78">
        <f t="shared" si="131"/>
        <v>89.833333333333343</v>
      </c>
      <c r="P200" s="78">
        <f t="shared" si="131"/>
        <v>103.00000000000001</v>
      </c>
      <c r="Q200" s="78">
        <f t="shared" si="131"/>
        <v>116.16666666666669</v>
      </c>
      <c r="R200" s="78">
        <f t="shared" si="131"/>
        <v>129.33333333333334</v>
      </c>
      <c r="S200" s="78">
        <f t="shared" si="131"/>
        <v>142.5</v>
      </c>
      <c r="T200" s="78">
        <f t="shared" si="131"/>
        <v>164</v>
      </c>
      <c r="U200" s="78">
        <f t="shared" si="131"/>
        <v>185.5</v>
      </c>
      <c r="V200" s="78">
        <f t="shared" si="131"/>
        <v>98.916666666666686</v>
      </c>
      <c r="W200" s="98"/>
    </row>
    <row r="202" spans="8:23" x14ac:dyDescent="0.3">
      <c r="V202" s="93"/>
      <c r="W202" s="94"/>
    </row>
  </sheetData>
  <mergeCells count="52">
    <mergeCell ref="H185:W185"/>
    <mergeCell ref="H186:H192"/>
    <mergeCell ref="H193:W193"/>
    <mergeCell ref="H194:H200"/>
    <mergeCell ref="H159:W159"/>
    <mergeCell ref="H160:H166"/>
    <mergeCell ref="H167:W167"/>
    <mergeCell ref="H168:H174"/>
    <mergeCell ref="H177:I177"/>
    <mergeCell ref="H178:H184"/>
    <mergeCell ref="H152:H158"/>
    <mergeCell ref="H104:W104"/>
    <mergeCell ref="H105:H111"/>
    <mergeCell ref="H112:W112"/>
    <mergeCell ref="H113:H119"/>
    <mergeCell ref="H125:I125"/>
    <mergeCell ref="H126:H132"/>
    <mergeCell ref="H133:W133"/>
    <mergeCell ref="H134:H140"/>
    <mergeCell ref="H141:W141"/>
    <mergeCell ref="H142:H148"/>
    <mergeCell ref="H151:I151"/>
    <mergeCell ref="H44:I44"/>
    <mergeCell ref="H97:H103"/>
    <mergeCell ref="H52:W52"/>
    <mergeCell ref="H53:H59"/>
    <mergeCell ref="H60:W60"/>
    <mergeCell ref="H61:H67"/>
    <mergeCell ref="H70:I70"/>
    <mergeCell ref="H71:H77"/>
    <mergeCell ref="H78:W78"/>
    <mergeCell ref="H79:H85"/>
    <mergeCell ref="H86:W86"/>
    <mergeCell ref="H87:H93"/>
    <mergeCell ref="H96:I96"/>
    <mergeCell ref="H45:H51"/>
    <mergeCell ref="H30:H33"/>
    <mergeCell ref="H34:W34"/>
    <mergeCell ref="H35:H38"/>
    <mergeCell ref="H12:H15"/>
    <mergeCell ref="B1:F1"/>
    <mergeCell ref="H1:V1"/>
    <mergeCell ref="H6:I6"/>
    <mergeCell ref="H7:H10"/>
    <mergeCell ref="H11:V11"/>
    <mergeCell ref="H16:V16"/>
    <mergeCell ref="H17:H20"/>
    <mergeCell ref="H24:I24"/>
    <mergeCell ref="H25:H28"/>
    <mergeCell ref="H29:W29"/>
    <mergeCell ref="B38:B39"/>
    <mergeCell ref="C38:F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2021 Combined</vt:lpstr>
      <vt:lpstr>2022 Combined</vt:lpstr>
      <vt:lpstr>2022 LTPL</vt:lpstr>
      <vt:lpstr>2022 RCL</vt:lpstr>
      <vt:lpstr>2023 Combined</vt:lpstr>
      <vt:lpstr>2023 LTPL</vt:lpstr>
      <vt:lpstr>2023 RCL</vt:lpstr>
      <vt:lpstr>Calcuations,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Georgia Barker</cp:lastModifiedBy>
  <cp:lastPrinted>2022-06-29T23:09:17Z</cp:lastPrinted>
  <dcterms:created xsi:type="dcterms:W3CDTF">2019-11-05T20:13:27Z</dcterms:created>
  <dcterms:modified xsi:type="dcterms:W3CDTF">2022-06-29T23:10:06Z</dcterms:modified>
</cp:coreProperties>
</file>