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blair\Documents\Milton\IRs\"/>
    </mc:Choice>
  </mc:AlternateContent>
  <xr:revisionPtr revIDLastSave="0" documentId="8_{9EDC4A34-482A-4D74-84AB-5A86CFB779C1}" xr6:coauthVersionLast="47" xr6:coauthVersionMax="47" xr10:uidLastSave="{00000000-0000-0000-0000-000000000000}"/>
  <bookViews>
    <workbookView xWindow="-120" yWindow="-120" windowWidth="29040" windowHeight="15840" tabRatio="900" activeTab="2" xr2:uid="{00000000-000D-0000-FFFF-FFFF00000000}"/>
  </bookViews>
  <sheets>
    <sheet name="Residential" sheetId="20" r:id="rId1"/>
    <sheet name="Rate Class Energy Model" sheetId="9" r:id="rId2"/>
    <sheet name="Summary" sheetId="11" r:id="rId3"/>
    <sheet name="Residential (WN)" sheetId="44" r:id="rId4"/>
    <sheet name="Residential (WN) Trend" sheetId="57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CAP1000">#REF!</definedName>
    <definedName name="__OP1000">#REF!</definedName>
    <definedName name="_110">#REF!</definedName>
    <definedName name="_110INPT">#REF!</definedName>
    <definedName name="_115">#REF!</definedName>
    <definedName name="_115INPT">#REF!</definedName>
    <definedName name="_120">#REF!</definedName>
    <definedName name="_140">#REF!</definedName>
    <definedName name="_140INPT">#REF!</definedName>
    <definedName name="_CAP1000">#REF!</definedName>
    <definedName name="_Fill" hidden="1">'[1]Old MEA Statistics'!$B$250</definedName>
    <definedName name="_OP1000">#REF!</definedName>
    <definedName name="_Order1" hidden="1">255</definedName>
    <definedName name="_Order2" hidden="1">0</definedName>
    <definedName name="_Sort" hidden="1">[2]Sheet1!$G$40:$K$40</definedName>
    <definedName name="ALL">#REF!</definedName>
    <definedName name="ApprovedYr">'[3]Z1.ModelVariables'!$C$12</definedName>
    <definedName name="CAfile">[4]Refs!$B$2</definedName>
    <definedName name="CAPCOSTS">#REF!</definedName>
    <definedName name="CAPITAL">#REF!</definedName>
    <definedName name="CapitalExpListing">#REF!</definedName>
    <definedName name="CArevReq">[4]Refs!$B$6</definedName>
    <definedName name="CASHFLOW">#REF!</definedName>
    <definedName name="cc">#REF!</definedName>
    <definedName name="ClassRange1">[4]Refs!$B$3</definedName>
    <definedName name="ClassRange2">[4]Refs!$B$4</definedName>
    <definedName name="contactf">#REF!</definedName>
    <definedName name="_xlnm.Criteria">#REF!</definedName>
    <definedName name="CRLF">'[3]Z1.ModelVariables'!$C$10</definedName>
    <definedName name="_xlnm.Database">#REF!</definedName>
    <definedName name="DaysInPreviousYear">'[5]Distribution Revenue by Source'!$B$22</definedName>
    <definedName name="DaysInYear">'[5]Distribution Revenue by Source'!$B$21</definedName>
    <definedName name="DEBTREPAY">#REF!</definedName>
    <definedName name="DeptDiv">#REF!</definedName>
    <definedName name="ExpenseAccountListing">#REF!</definedName>
    <definedName name="_xlnm.Extract">#REF!</definedName>
    <definedName name="FakeBlank">'[3]Z1.ModelVariables'!$C$14</definedName>
    <definedName name="FolderPath">[4]Menu!$C$8</definedName>
    <definedName name="histdate">[6]Financials!$E$76</definedName>
    <definedName name="Incr2000">#REF!</definedName>
    <definedName name="INTERIM">#REF!</definedName>
    <definedName name="LIMIT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ea">#REF!</definedName>
    <definedName name="MEABAL">#REF!</definedName>
    <definedName name="MEACASH">#REF!</definedName>
    <definedName name="MEAEQITY">#REF!</definedName>
    <definedName name="MEAOP">#REF!</definedName>
    <definedName name="MofF">#REF!</definedName>
    <definedName name="NewRevReq">[4]Refs!$B$8</definedName>
    <definedName name="NOTES">#REF!</definedName>
    <definedName name="OPERATING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PAGE11">#REF!</definedName>
    <definedName name="PAGE2">[2]Sheet1!$A$1:$I$40</definedName>
    <definedName name="PAGE3">#REF!</definedName>
    <definedName name="PAGE4">#REF!</definedName>
    <definedName name="PAGE7">#REF!</definedName>
    <definedName name="PAGE9">#REF!</definedName>
    <definedName name="PageOne">#REF!</definedName>
    <definedName name="PR">#REF!</definedName>
    <definedName name="_xlnm.Print_Area" localSheetId="1">'Rate Class Energy Model'!$A$1:$N$43</definedName>
    <definedName name="_xlnm.Print_Area" localSheetId="0">Residential!$S$144:$U$178</definedName>
    <definedName name="_xlnm.Print_Area" localSheetId="3">'Residential (WN)'!$U$144:$W$178</definedName>
    <definedName name="_xlnm.Print_Area" localSheetId="4">'Residential (WN) Trend'!$U$144:$W$178</definedName>
    <definedName name="_xlnm.Print_Area" localSheetId="2">Summary!$A$1:$O$62</definedName>
    <definedName name="Print_Area_MI">#REF!</definedName>
    <definedName name="print_end">#REF!</definedName>
    <definedName name="PRIOR">#REF!</definedName>
    <definedName name="Ratebase">'[5]Distribution Revenue by Source'!$C$25</definedName>
    <definedName name="Res_X">Residential!$G$2:$I$110</definedName>
    <definedName name="res_y">Residential!$F$3:$F$110</definedName>
    <definedName name="RevReqLookupKey">[4]Refs!$B$5</definedName>
    <definedName name="RevReqRange">[4]Refs!$B$7</definedName>
    <definedName name="RVCASHPR">#REF!</definedName>
    <definedName name="SALBENF">#REF!</definedName>
    <definedName name="salreg">#REF!</definedName>
    <definedName name="SALREGF">#REF!</definedName>
    <definedName name="SOURCEAPP">#REF!</definedName>
    <definedName name="STATS1">#REF!</definedName>
    <definedName name="STATS2">#REF!</definedName>
    <definedName name="Surtax">#REF!</definedName>
    <definedName name="TEMPA">#REF!</definedName>
    <definedName name="TestYr">'[3]A1.Admin'!$C$13</definedName>
    <definedName name="TestYrPL">'[7]Revenue Requirement'!$B$10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OTCAPADDITIONS">#REF!</definedName>
    <definedName name="TRANBUD">#REF!</definedName>
    <definedName name="TRANEND">#REF!</definedName>
    <definedName name="TRANSCAP">#REF!</definedName>
    <definedName name="TRANSFER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Utility">[6]Financials!$A$1</definedName>
    <definedName name="utitliy1">[8]Financials!$A$1</definedName>
    <definedName name="WAGBENF">#REF!</definedName>
    <definedName name="wagdob">#REF!</definedName>
    <definedName name="wagdobf">#REF!</definedName>
    <definedName name="wagreg">#REF!</definedName>
    <definedName name="wagregf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47" i="57" l="1"/>
  <c r="U148" i="57"/>
  <c r="U149" i="57"/>
  <c r="U150" i="57"/>
  <c r="U151" i="57"/>
  <c r="U152" i="57"/>
  <c r="U153" i="57"/>
  <c r="U154" i="57"/>
  <c r="U155" i="57"/>
  <c r="U156" i="57"/>
  <c r="U157" i="57"/>
  <c r="U158" i="57"/>
  <c r="U135" i="57"/>
  <c r="A167" i="57" l="1"/>
  <c r="C158" i="57"/>
  <c r="B158" i="57"/>
  <c r="C157" i="57"/>
  <c r="B157" i="57"/>
  <c r="C156" i="57"/>
  <c r="B156" i="57"/>
  <c r="C155" i="57"/>
  <c r="B155" i="57"/>
  <c r="L154" i="57"/>
  <c r="C154" i="57"/>
  <c r="B154" i="57"/>
  <c r="C153" i="57"/>
  <c r="B153" i="57"/>
  <c r="C152" i="57"/>
  <c r="B152" i="57"/>
  <c r="L151" i="57"/>
  <c r="C151" i="57"/>
  <c r="B151" i="57"/>
  <c r="C150" i="57"/>
  <c r="B150" i="57"/>
  <c r="C149" i="57"/>
  <c r="B149" i="57"/>
  <c r="C148" i="57"/>
  <c r="B148" i="57"/>
  <c r="C147" i="57"/>
  <c r="B147" i="57"/>
  <c r="C146" i="57"/>
  <c r="B146" i="57"/>
  <c r="C145" i="57"/>
  <c r="B145" i="57"/>
  <c r="C144" i="57"/>
  <c r="B144" i="57"/>
  <c r="C143" i="57"/>
  <c r="B143" i="57"/>
  <c r="C142" i="57"/>
  <c r="B142" i="57"/>
  <c r="K141" i="57"/>
  <c r="C141" i="57"/>
  <c r="B141" i="57"/>
  <c r="C140" i="57"/>
  <c r="B140" i="57"/>
  <c r="M139" i="57"/>
  <c r="M151" i="57" s="1"/>
  <c r="C139" i="57"/>
  <c r="B139" i="57"/>
  <c r="L138" i="57"/>
  <c r="C138" i="57"/>
  <c r="B138" i="57"/>
  <c r="K137" i="57"/>
  <c r="C137" i="57"/>
  <c r="B137" i="57"/>
  <c r="C136" i="57"/>
  <c r="B136" i="57"/>
  <c r="M135" i="57"/>
  <c r="M147" i="57" s="1"/>
  <c r="C135" i="57"/>
  <c r="B135" i="57"/>
  <c r="M146" i="57"/>
  <c r="M158" i="57" s="1"/>
  <c r="C134" i="57"/>
  <c r="B134" i="57"/>
  <c r="M145" i="57"/>
  <c r="M157" i="57" s="1"/>
  <c r="C133" i="57"/>
  <c r="B133" i="57"/>
  <c r="M144" i="57"/>
  <c r="M156" i="57" s="1"/>
  <c r="C132" i="57"/>
  <c r="B132" i="57"/>
  <c r="M143" i="57"/>
  <c r="M155" i="57" s="1"/>
  <c r="C131" i="57"/>
  <c r="B131" i="57"/>
  <c r="M142" i="57"/>
  <c r="M154" i="57" s="1"/>
  <c r="C130" i="57"/>
  <c r="B130" i="57"/>
  <c r="M141" i="57"/>
  <c r="M153" i="57" s="1"/>
  <c r="C129" i="57"/>
  <c r="B129" i="57"/>
  <c r="M140" i="57"/>
  <c r="M152" i="57" s="1"/>
  <c r="C128" i="57"/>
  <c r="B128" i="57"/>
  <c r="C127" i="57"/>
  <c r="B127" i="57"/>
  <c r="M138" i="57"/>
  <c r="M150" i="57" s="1"/>
  <c r="C126" i="57"/>
  <c r="B126" i="57"/>
  <c r="M137" i="57"/>
  <c r="M149" i="57" s="1"/>
  <c r="C125" i="57"/>
  <c r="B125" i="57"/>
  <c r="M136" i="57"/>
  <c r="M148" i="57" s="1"/>
  <c r="C124" i="57"/>
  <c r="B124" i="57"/>
  <c r="C123" i="57"/>
  <c r="B123" i="57"/>
  <c r="C122" i="57"/>
  <c r="B122" i="57"/>
  <c r="C121" i="57"/>
  <c r="B121" i="57"/>
  <c r="C120" i="57"/>
  <c r="B120" i="57"/>
  <c r="C119" i="57"/>
  <c r="B119" i="57"/>
  <c r="C118" i="57"/>
  <c r="B118" i="57"/>
  <c r="C117" i="57"/>
  <c r="B117" i="57"/>
  <c r="C116" i="57"/>
  <c r="B116" i="57"/>
  <c r="C115" i="57"/>
  <c r="B115" i="57"/>
  <c r="C114" i="57"/>
  <c r="B114" i="57"/>
  <c r="C113" i="57"/>
  <c r="B113" i="57"/>
  <c r="C112" i="57"/>
  <c r="B112" i="57"/>
  <c r="C111" i="57"/>
  <c r="B111" i="57"/>
  <c r="L158" i="57"/>
  <c r="K158" i="57"/>
  <c r="C110" i="57"/>
  <c r="B110" i="57"/>
  <c r="L157" i="57"/>
  <c r="K157" i="57"/>
  <c r="C109" i="57"/>
  <c r="B109" i="57"/>
  <c r="L156" i="57"/>
  <c r="K156" i="57"/>
  <c r="C108" i="57"/>
  <c r="B108" i="57"/>
  <c r="L155" i="57"/>
  <c r="K155" i="57"/>
  <c r="C107" i="57"/>
  <c r="B107" i="57"/>
  <c r="K154" i="57"/>
  <c r="C106" i="57"/>
  <c r="B106" i="57"/>
  <c r="L153" i="57"/>
  <c r="K153" i="57"/>
  <c r="C105" i="57"/>
  <c r="B105" i="57"/>
  <c r="L152" i="57"/>
  <c r="K152" i="57"/>
  <c r="C104" i="57"/>
  <c r="B104" i="57"/>
  <c r="K151" i="57"/>
  <c r="C103" i="57"/>
  <c r="B103" i="57"/>
  <c r="L150" i="57"/>
  <c r="K150" i="57"/>
  <c r="C102" i="57"/>
  <c r="B102" i="57"/>
  <c r="L149" i="57"/>
  <c r="K149" i="57"/>
  <c r="C101" i="57"/>
  <c r="B101" i="57"/>
  <c r="L148" i="57"/>
  <c r="K148" i="57"/>
  <c r="C100" i="57"/>
  <c r="B100" i="57"/>
  <c r="L147" i="57"/>
  <c r="K147" i="57"/>
  <c r="C99" i="57"/>
  <c r="B99" i="57"/>
  <c r="L146" i="57"/>
  <c r="K146" i="57"/>
  <c r="C98" i="57"/>
  <c r="B98" i="57"/>
  <c r="L145" i="57"/>
  <c r="K145" i="57"/>
  <c r="C97" i="57"/>
  <c r="B97" i="57"/>
  <c r="L144" i="57"/>
  <c r="K144" i="57"/>
  <c r="C96" i="57"/>
  <c r="B96" i="57"/>
  <c r="L143" i="57"/>
  <c r="K143" i="57"/>
  <c r="C95" i="57"/>
  <c r="B95" i="57"/>
  <c r="L142" i="57"/>
  <c r="K142" i="57"/>
  <c r="C94" i="57"/>
  <c r="B94" i="57"/>
  <c r="L141" i="57"/>
  <c r="C93" i="57"/>
  <c r="B93" i="57"/>
  <c r="L140" i="57"/>
  <c r="K140" i="57"/>
  <c r="C92" i="57"/>
  <c r="B92" i="57"/>
  <c r="L139" i="57"/>
  <c r="K139" i="57"/>
  <c r="C91" i="57"/>
  <c r="B91" i="57"/>
  <c r="K138" i="57"/>
  <c r="C90" i="57"/>
  <c r="B90" i="57"/>
  <c r="L137" i="57"/>
  <c r="C89" i="57"/>
  <c r="B89" i="57"/>
  <c r="L136" i="57"/>
  <c r="K136" i="57"/>
  <c r="C88" i="57"/>
  <c r="B88" i="57"/>
  <c r="L135" i="57"/>
  <c r="K135" i="57"/>
  <c r="C87" i="57"/>
  <c r="B87" i="57"/>
  <c r="K134" i="57"/>
  <c r="C86" i="57"/>
  <c r="B86" i="57"/>
  <c r="K133" i="57"/>
  <c r="C85" i="57"/>
  <c r="B85" i="57"/>
  <c r="C84" i="57"/>
  <c r="B84" i="57"/>
  <c r="C83" i="57"/>
  <c r="B83" i="57"/>
  <c r="C82" i="57"/>
  <c r="B82" i="57"/>
  <c r="C81" i="57"/>
  <c r="B81" i="57"/>
  <c r="C80" i="57"/>
  <c r="B80" i="57"/>
  <c r="K127" i="57"/>
  <c r="C79" i="57"/>
  <c r="B79" i="57"/>
  <c r="K126" i="57"/>
  <c r="C78" i="57"/>
  <c r="B78" i="57"/>
  <c r="C77" i="57"/>
  <c r="B77" i="57"/>
  <c r="C76" i="57"/>
  <c r="B76" i="57"/>
  <c r="C75" i="57"/>
  <c r="B75" i="57"/>
  <c r="C74" i="57"/>
  <c r="B74" i="57"/>
  <c r="C73" i="57"/>
  <c r="B73" i="57"/>
  <c r="C72" i="57"/>
  <c r="B72" i="57"/>
  <c r="C71" i="57"/>
  <c r="B71" i="57"/>
  <c r="C70" i="57"/>
  <c r="B70" i="57"/>
  <c r="C69" i="57"/>
  <c r="B69" i="57"/>
  <c r="C68" i="57"/>
  <c r="B68" i="57"/>
  <c r="C67" i="57"/>
  <c r="B67" i="57"/>
  <c r="C66" i="57"/>
  <c r="B66" i="57"/>
  <c r="C65" i="57"/>
  <c r="B65" i="57"/>
  <c r="C64" i="57"/>
  <c r="B64" i="57"/>
  <c r="C63" i="57"/>
  <c r="B63" i="57"/>
  <c r="C62" i="57"/>
  <c r="B62" i="57"/>
  <c r="C61" i="57"/>
  <c r="B61" i="57"/>
  <c r="C60" i="57"/>
  <c r="B60" i="57"/>
  <c r="C59" i="57"/>
  <c r="B59" i="57"/>
  <c r="C58" i="57"/>
  <c r="B58" i="57"/>
  <c r="C57" i="57"/>
  <c r="B57" i="57"/>
  <c r="C56" i="57"/>
  <c r="B56" i="57"/>
  <c r="C55" i="57"/>
  <c r="B55" i="57"/>
  <c r="C54" i="57"/>
  <c r="B54" i="57"/>
  <c r="C53" i="57"/>
  <c r="B53" i="57"/>
  <c r="C52" i="57"/>
  <c r="B52" i="57"/>
  <c r="C51" i="57"/>
  <c r="B51" i="57"/>
  <c r="C50" i="57"/>
  <c r="B50" i="57"/>
  <c r="C49" i="57"/>
  <c r="B49" i="57"/>
  <c r="C48" i="57"/>
  <c r="B48" i="57"/>
  <c r="C47" i="57"/>
  <c r="B47" i="57"/>
  <c r="C46" i="57"/>
  <c r="B46" i="57"/>
  <c r="C45" i="57"/>
  <c r="B45" i="57"/>
  <c r="C44" i="57"/>
  <c r="B44" i="57"/>
  <c r="C43" i="57"/>
  <c r="B43" i="57"/>
  <c r="C42" i="57"/>
  <c r="B42" i="57"/>
  <c r="C41" i="57"/>
  <c r="B41" i="57"/>
  <c r="C40" i="57"/>
  <c r="B40" i="57"/>
  <c r="C39" i="57"/>
  <c r="B39" i="57"/>
  <c r="C38" i="57"/>
  <c r="B38" i="57"/>
  <c r="C37" i="57"/>
  <c r="B37" i="57"/>
  <c r="C36" i="57"/>
  <c r="B36" i="57"/>
  <c r="C35" i="57"/>
  <c r="B35" i="57"/>
  <c r="C34" i="57"/>
  <c r="B34" i="57"/>
  <c r="C33" i="57"/>
  <c r="B33" i="57"/>
  <c r="C32" i="57"/>
  <c r="B32" i="57"/>
  <c r="C31" i="57"/>
  <c r="B31" i="57"/>
  <c r="C30" i="57"/>
  <c r="B30" i="57"/>
  <c r="C29" i="57"/>
  <c r="B29" i="57"/>
  <c r="C28" i="57"/>
  <c r="B28" i="57"/>
  <c r="C27" i="57"/>
  <c r="B27" i="57"/>
  <c r="C26" i="57"/>
  <c r="B26" i="57"/>
  <c r="C25" i="57"/>
  <c r="B25" i="57"/>
  <c r="C24" i="57"/>
  <c r="B24" i="57"/>
  <c r="C23" i="57"/>
  <c r="B23" i="57"/>
  <c r="C22" i="57"/>
  <c r="B22" i="57"/>
  <c r="C21" i="57"/>
  <c r="B21" i="57"/>
  <c r="C20" i="57"/>
  <c r="B20" i="57"/>
  <c r="C19" i="57"/>
  <c r="B19" i="57"/>
  <c r="C18" i="57"/>
  <c r="B18" i="57"/>
  <c r="C17" i="57"/>
  <c r="B17" i="57"/>
  <c r="C16" i="57"/>
  <c r="B16" i="57"/>
  <c r="C15" i="57"/>
  <c r="B15" i="57"/>
  <c r="C14" i="57"/>
  <c r="B14" i="57"/>
  <c r="C13" i="57"/>
  <c r="B13" i="57"/>
  <c r="C12" i="57"/>
  <c r="B12" i="57"/>
  <c r="C11" i="57"/>
  <c r="B11" i="57"/>
  <c r="C10" i="57"/>
  <c r="B10" i="57"/>
  <c r="C9" i="57"/>
  <c r="B9" i="57"/>
  <c r="C8" i="57"/>
  <c r="B8" i="57"/>
  <c r="C7" i="57"/>
  <c r="B7" i="57"/>
  <c r="C6" i="57"/>
  <c r="B6" i="57"/>
  <c r="C5" i="57"/>
  <c r="B5" i="57"/>
  <c r="C4" i="57"/>
  <c r="B4" i="57"/>
  <c r="C3" i="57"/>
  <c r="B3" i="57"/>
  <c r="M136" i="44"/>
  <c r="M139" i="44"/>
  <c r="M140" i="44"/>
  <c r="M143" i="44"/>
  <c r="M155" i="44" s="1"/>
  <c r="M144" i="44"/>
  <c r="M156" i="44" s="1"/>
  <c r="M148" i="44"/>
  <c r="M151" i="44"/>
  <c r="M152" i="44"/>
  <c r="M135" i="44"/>
  <c r="M147" i="44" s="1"/>
  <c r="M137" i="44"/>
  <c r="M149" i="44" s="1"/>
  <c r="M138" i="44"/>
  <c r="M150" i="44" s="1"/>
  <c r="M141" i="44"/>
  <c r="M153" i="44" s="1"/>
  <c r="M142" i="44"/>
  <c r="M154" i="44" s="1"/>
  <c r="M145" i="44"/>
  <c r="M157" i="44" s="1"/>
  <c r="M146" i="44"/>
  <c r="M158" i="44" s="1"/>
  <c r="D166" i="57" l="1"/>
  <c r="D167" i="57"/>
  <c r="A168" i="57"/>
  <c r="D168" i="57" l="1"/>
  <c r="A169" i="57"/>
  <c r="A170" i="57" l="1"/>
  <c r="D169" i="57"/>
  <c r="A171" i="57" l="1"/>
  <c r="D170" i="57"/>
  <c r="D171" i="57" l="1"/>
  <c r="A172" i="57"/>
  <c r="A173" i="57" l="1"/>
  <c r="D172" i="57"/>
  <c r="A174" i="57" l="1"/>
  <c r="D173" i="57"/>
  <c r="D174" i="57" l="1"/>
  <c r="A175" i="57"/>
  <c r="D175" i="57" l="1"/>
  <c r="A176" i="57"/>
  <c r="A177" i="57" l="1"/>
  <c r="D176" i="57"/>
  <c r="A178" i="57" l="1"/>
  <c r="K135" i="20" l="1"/>
  <c r="K147" i="20" s="1"/>
  <c r="K136" i="20"/>
  <c r="K148" i="20" s="1"/>
  <c r="K137" i="20"/>
  <c r="K149" i="20" s="1"/>
  <c r="K138" i="20"/>
  <c r="K150" i="20" s="1"/>
  <c r="K139" i="20"/>
  <c r="K151" i="20" s="1"/>
  <c r="K140" i="20"/>
  <c r="K152" i="20" s="1"/>
  <c r="K141" i="20"/>
  <c r="K153" i="20" s="1"/>
  <c r="K142" i="20"/>
  <c r="K154" i="20" s="1"/>
  <c r="K143" i="20"/>
  <c r="K155" i="20" s="1"/>
  <c r="K144" i="20"/>
  <c r="K156" i="20" s="1"/>
  <c r="K145" i="20"/>
  <c r="K157" i="20" s="1"/>
  <c r="K146" i="20"/>
  <c r="K158" i="20" s="1"/>
  <c r="T178" i="57" l="1"/>
  <c r="T177" i="57"/>
  <c r="B128" i="44"/>
  <c r="C128" i="44"/>
  <c r="B129" i="44"/>
  <c r="C129" i="44"/>
  <c r="B130" i="44"/>
  <c r="C130" i="44"/>
  <c r="B131" i="44"/>
  <c r="C131" i="44"/>
  <c r="B132" i="44"/>
  <c r="C132" i="44"/>
  <c r="B133" i="44"/>
  <c r="C133" i="44"/>
  <c r="B134" i="44"/>
  <c r="C134" i="44"/>
  <c r="B128" i="20"/>
  <c r="C128" i="20"/>
  <c r="B129" i="20"/>
  <c r="C129" i="20"/>
  <c r="B130" i="20"/>
  <c r="C130" i="20"/>
  <c r="B131" i="20"/>
  <c r="C131" i="20"/>
  <c r="B132" i="20"/>
  <c r="C132" i="20"/>
  <c r="B133" i="20"/>
  <c r="C133" i="20"/>
  <c r="B134" i="20"/>
  <c r="C134" i="20"/>
  <c r="U136" i="57" l="1"/>
  <c r="S17" i="11"/>
  <c r="T22" i="11"/>
  <c r="T23" i="11"/>
  <c r="T18" i="11"/>
  <c r="U137" i="57" l="1"/>
  <c r="A167" i="44"/>
  <c r="C158" i="44"/>
  <c r="B158" i="44"/>
  <c r="C157" i="44"/>
  <c r="B157" i="44"/>
  <c r="C156" i="44"/>
  <c r="B156" i="44"/>
  <c r="C155" i="44"/>
  <c r="B155" i="44"/>
  <c r="C154" i="44"/>
  <c r="B154" i="44"/>
  <c r="C153" i="44"/>
  <c r="B153" i="44"/>
  <c r="C152" i="44"/>
  <c r="B152" i="44"/>
  <c r="C151" i="44"/>
  <c r="B151" i="44"/>
  <c r="C150" i="44"/>
  <c r="B150" i="44"/>
  <c r="C149" i="44"/>
  <c r="B149" i="44"/>
  <c r="C148" i="44"/>
  <c r="B148" i="44"/>
  <c r="C147" i="44"/>
  <c r="B147" i="44"/>
  <c r="C146" i="44"/>
  <c r="B146" i="44"/>
  <c r="C145" i="44"/>
  <c r="B145" i="44"/>
  <c r="C144" i="44"/>
  <c r="B144" i="44"/>
  <c r="C143" i="44"/>
  <c r="B143" i="44"/>
  <c r="C142" i="44"/>
  <c r="B142" i="44"/>
  <c r="C141" i="44"/>
  <c r="B141" i="44"/>
  <c r="C140" i="44"/>
  <c r="B140" i="44"/>
  <c r="C139" i="44"/>
  <c r="B139" i="44"/>
  <c r="C138" i="44"/>
  <c r="B138" i="44"/>
  <c r="C137" i="44"/>
  <c r="B137" i="44"/>
  <c r="C136" i="44"/>
  <c r="B136" i="44"/>
  <c r="C135" i="44"/>
  <c r="B135" i="44"/>
  <c r="C127" i="44"/>
  <c r="B127" i="44"/>
  <c r="C126" i="44"/>
  <c r="B126" i="44"/>
  <c r="C125" i="44"/>
  <c r="B125" i="44"/>
  <c r="C124" i="44"/>
  <c r="B124" i="44"/>
  <c r="C123" i="44"/>
  <c r="B123" i="44"/>
  <c r="C122" i="44"/>
  <c r="B122" i="44"/>
  <c r="C121" i="44"/>
  <c r="B121" i="44"/>
  <c r="C120" i="44"/>
  <c r="B120" i="44"/>
  <c r="C119" i="44"/>
  <c r="B119" i="44"/>
  <c r="C118" i="44"/>
  <c r="B118" i="44"/>
  <c r="C117" i="44"/>
  <c r="B117" i="44"/>
  <c r="C116" i="44"/>
  <c r="B116" i="44"/>
  <c r="C115" i="44"/>
  <c r="B115" i="44"/>
  <c r="C114" i="44"/>
  <c r="B114" i="44"/>
  <c r="C113" i="44"/>
  <c r="B113" i="44"/>
  <c r="C112" i="44"/>
  <c r="B112" i="44"/>
  <c r="C111" i="44"/>
  <c r="B111" i="44"/>
  <c r="C110" i="44"/>
  <c r="B110" i="44"/>
  <c r="C109" i="44"/>
  <c r="B109" i="44"/>
  <c r="C108" i="44"/>
  <c r="B108" i="44"/>
  <c r="C107" i="44"/>
  <c r="B107" i="44"/>
  <c r="C106" i="44"/>
  <c r="B106" i="44"/>
  <c r="C105" i="44"/>
  <c r="B105" i="44"/>
  <c r="C104" i="44"/>
  <c r="B104" i="44"/>
  <c r="C103" i="44"/>
  <c r="B103" i="44"/>
  <c r="C102" i="44"/>
  <c r="B102" i="44"/>
  <c r="C101" i="44"/>
  <c r="B101" i="44"/>
  <c r="C100" i="44"/>
  <c r="B100" i="44"/>
  <c r="C99" i="44"/>
  <c r="B99" i="44"/>
  <c r="C98" i="44"/>
  <c r="B98" i="44"/>
  <c r="C97" i="44"/>
  <c r="B97" i="44"/>
  <c r="C96" i="44"/>
  <c r="B96" i="44"/>
  <c r="C95" i="44"/>
  <c r="B95" i="44"/>
  <c r="C94" i="44"/>
  <c r="B94" i="44"/>
  <c r="C93" i="44"/>
  <c r="B93" i="44"/>
  <c r="C92" i="44"/>
  <c r="B92" i="44"/>
  <c r="C91" i="44"/>
  <c r="B91" i="44"/>
  <c r="C90" i="44"/>
  <c r="B90" i="44"/>
  <c r="C89" i="44"/>
  <c r="B89" i="44"/>
  <c r="C88" i="44"/>
  <c r="B88" i="44"/>
  <c r="C87" i="44"/>
  <c r="B87" i="44"/>
  <c r="C86" i="44"/>
  <c r="B86" i="44"/>
  <c r="C85" i="44"/>
  <c r="B85" i="44"/>
  <c r="C84" i="44"/>
  <c r="B84" i="44"/>
  <c r="C83" i="44"/>
  <c r="B83" i="44"/>
  <c r="C82" i="44"/>
  <c r="B82" i="44"/>
  <c r="C81" i="44"/>
  <c r="B81" i="44"/>
  <c r="C80" i="44"/>
  <c r="B80" i="44"/>
  <c r="C79" i="44"/>
  <c r="B79" i="44"/>
  <c r="C78" i="44"/>
  <c r="B78" i="44"/>
  <c r="C77" i="44"/>
  <c r="B77" i="44"/>
  <c r="C76" i="44"/>
  <c r="B76" i="44"/>
  <c r="C75" i="44"/>
  <c r="B75" i="44"/>
  <c r="C74" i="44"/>
  <c r="B74" i="44"/>
  <c r="C73" i="44"/>
  <c r="B73" i="44"/>
  <c r="C72" i="44"/>
  <c r="B72" i="44"/>
  <c r="C71" i="44"/>
  <c r="B71" i="44"/>
  <c r="C70" i="44"/>
  <c r="B70" i="44"/>
  <c r="C69" i="44"/>
  <c r="B69" i="44"/>
  <c r="C68" i="44"/>
  <c r="B68" i="44"/>
  <c r="C67" i="44"/>
  <c r="B67" i="44"/>
  <c r="C66" i="44"/>
  <c r="B66" i="44"/>
  <c r="C65" i="44"/>
  <c r="B65" i="44"/>
  <c r="C64" i="44"/>
  <c r="B64" i="44"/>
  <c r="C63" i="44"/>
  <c r="B63" i="44"/>
  <c r="C62" i="44"/>
  <c r="B62" i="44"/>
  <c r="C61" i="44"/>
  <c r="B61" i="44"/>
  <c r="C60" i="44"/>
  <c r="B60" i="44"/>
  <c r="C59" i="44"/>
  <c r="B59" i="44"/>
  <c r="C58" i="44"/>
  <c r="B58" i="44"/>
  <c r="C57" i="44"/>
  <c r="B57" i="44"/>
  <c r="C56" i="44"/>
  <c r="B56" i="44"/>
  <c r="C55" i="44"/>
  <c r="B55" i="44"/>
  <c r="C54" i="44"/>
  <c r="B54" i="44"/>
  <c r="C53" i="44"/>
  <c r="B53" i="44"/>
  <c r="C52" i="44"/>
  <c r="B52" i="44"/>
  <c r="C51" i="44"/>
  <c r="B51" i="44"/>
  <c r="C50" i="44"/>
  <c r="B50" i="44"/>
  <c r="C49" i="44"/>
  <c r="B49" i="44"/>
  <c r="C48" i="44"/>
  <c r="B48" i="44"/>
  <c r="C47" i="44"/>
  <c r="B47" i="44"/>
  <c r="C46" i="44"/>
  <c r="B46" i="44"/>
  <c r="C45" i="44"/>
  <c r="B45" i="44"/>
  <c r="C44" i="44"/>
  <c r="B44" i="44"/>
  <c r="C43" i="44"/>
  <c r="B43" i="44"/>
  <c r="C42" i="44"/>
  <c r="B42" i="44"/>
  <c r="C41" i="44"/>
  <c r="B41" i="44"/>
  <c r="C40" i="44"/>
  <c r="B40" i="44"/>
  <c r="C39" i="44"/>
  <c r="B39" i="44"/>
  <c r="C38" i="44"/>
  <c r="B38" i="44"/>
  <c r="C37" i="44"/>
  <c r="B37" i="44"/>
  <c r="C36" i="44"/>
  <c r="B36" i="44"/>
  <c r="C35" i="44"/>
  <c r="B35" i="44"/>
  <c r="C34" i="44"/>
  <c r="B34" i="44"/>
  <c r="C33" i="44"/>
  <c r="B33" i="44"/>
  <c r="C32" i="44"/>
  <c r="B32" i="44"/>
  <c r="C31" i="44"/>
  <c r="B31" i="44"/>
  <c r="C30" i="44"/>
  <c r="B30" i="44"/>
  <c r="C29" i="44"/>
  <c r="B29" i="44"/>
  <c r="C28" i="44"/>
  <c r="B28" i="44"/>
  <c r="C27" i="44"/>
  <c r="B27" i="44"/>
  <c r="C26" i="44"/>
  <c r="B26" i="44"/>
  <c r="C25" i="44"/>
  <c r="B25" i="44"/>
  <c r="C24" i="44"/>
  <c r="B24" i="44"/>
  <c r="C23" i="44"/>
  <c r="B23" i="44"/>
  <c r="C22" i="44"/>
  <c r="B22" i="44"/>
  <c r="C21" i="44"/>
  <c r="B21" i="44"/>
  <c r="C20" i="44"/>
  <c r="B20" i="44"/>
  <c r="C19" i="44"/>
  <c r="B19" i="44"/>
  <c r="C18" i="44"/>
  <c r="B18" i="44"/>
  <c r="C17" i="44"/>
  <c r="B17" i="44"/>
  <c r="C16" i="44"/>
  <c r="B16" i="44"/>
  <c r="C15" i="44"/>
  <c r="B15" i="44"/>
  <c r="C14" i="44"/>
  <c r="B14" i="44"/>
  <c r="C13" i="44"/>
  <c r="B13" i="44"/>
  <c r="C12" i="44"/>
  <c r="B12" i="44"/>
  <c r="C11" i="44"/>
  <c r="B11" i="44"/>
  <c r="C10" i="44"/>
  <c r="B10" i="44"/>
  <c r="C9" i="44"/>
  <c r="B9" i="44"/>
  <c r="C8" i="44"/>
  <c r="B8" i="44"/>
  <c r="C7" i="44"/>
  <c r="B7" i="44"/>
  <c r="C6" i="44"/>
  <c r="B6" i="44"/>
  <c r="C5" i="44"/>
  <c r="B5" i="44"/>
  <c r="C4" i="44"/>
  <c r="B4" i="44"/>
  <c r="C3" i="44"/>
  <c r="B3" i="44"/>
  <c r="D25" i="11"/>
  <c r="E25" i="11"/>
  <c r="F25" i="11"/>
  <c r="D30" i="11"/>
  <c r="E30" i="11"/>
  <c r="F30" i="11"/>
  <c r="D35" i="11"/>
  <c r="E35" i="11"/>
  <c r="F35" i="11"/>
  <c r="D40" i="11"/>
  <c r="E40" i="11"/>
  <c r="F40" i="11"/>
  <c r="D45" i="11"/>
  <c r="E45" i="11"/>
  <c r="F45" i="11"/>
  <c r="G45" i="11"/>
  <c r="C45" i="11"/>
  <c r="C40" i="11"/>
  <c r="C35" i="11"/>
  <c r="C30" i="11"/>
  <c r="C25" i="11"/>
  <c r="U138" i="57" l="1"/>
  <c r="A168" i="44"/>
  <c r="U139" i="57" l="1"/>
  <c r="A169" i="44"/>
  <c r="U140" i="57" l="1"/>
  <c r="A170" i="44"/>
  <c r="U141" i="57" l="1"/>
  <c r="D170" i="44"/>
  <c r="A171" i="44"/>
  <c r="U142" i="57" l="1"/>
  <c r="D171" i="44"/>
  <c r="A172" i="44"/>
  <c r="U143" i="57" l="1"/>
  <c r="A173" i="44"/>
  <c r="D172" i="44"/>
  <c r="U144" i="57" l="1"/>
  <c r="A174" i="44"/>
  <c r="D173" i="44"/>
  <c r="U145" i="57" l="1"/>
  <c r="D174" i="44"/>
  <c r="A175" i="44"/>
  <c r="U146" i="57" l="1"/>
  <c r="D175" i="44"/>
  <c r="A176" i="44"/>
  <c r="A177" i="44" l="1"/>
  <c r="D176" i="44"/>
  <c r="A178" i="44" l="1"/>
  <c r="A7" i="9" l="1"/>
  <c r="A167" i="20"/>
  <c r="E148" i="57" l="1"/>
  <c r="E149" i="57" s="1"/>
  <c r="E150" i="57" s="1"/>
  <c r="E151" i="57" s="1"/>
  <c r="E152" i="57" s="1"/>
  <c r="E153" i="57" s="1"/>
  <c r="E154" i="57" s="1"/>
  <c r="E155" i="57" s="1"/>
  <c r="E156" i="57" s="1"/>
  <c r="E157" i="57" s="1"/>
  <c r="E158" i="57" s="1"/>
  <c r="E148" i="44"/>
  <c r="E149" i="44" s="1"/>
  <c r="E150" i="44" s="1"/>
  <c r="E151" i="44" s="1"/>
  <c r="E152" i="44" s="1"/>
  <c r="E153" i="44" s="1"/>
  <c r="E154" i="44" s="1"/>
  <c r="E155" i="44" s="1"/>
  <c r="E156" i="44" s="1"/>
  <c r="E157" i="44" s="1"/>
  <c r="E158" i="44" s="1"/>
  <c r="E148" i="20"/>
  <c r="E149" i="20" s="1"/>
  <c r="E150" i="20" s="1"/>
  <c r="E151" i="20" s="1"/>
  <c r="E152" i="20" s="1"/>
  <c r="E153" i="20" s="1"/>
  <c r="E154" i="20" s="1"/>
  <c r="E155" i="20" s="1"/>
  <c r="E156" i="20" s="1"/>
  <c r="E157" i="20" s="1"/>
  <c r="E158" i="20" s="1"/>
  <c r="E136" i="57"/>
  <c r="E137" i="57" s="1"/>
  <c r="E138" i="57" s="1"/>
  <c r="E139" i="57" s="1"/>
  <c r="E140" i="57" s="1"/>
  <c r="E141" i="57" s="1"/>
  <c r="E142" i="57" s="1"/>
  <c r="E143" i="57" s="1"/>
  <c r="E144" i="57" s="1"/>
  <c r="E145" i="57" s="1"/>
  <c r="E146" i="57" s="1"/>
  <c r="E136" i="20"/>
  <c r="E137" i="20" s="1"/>
  <c r="E138" i="20" s="1"/>
  <c r="E139" i="20" s="1"/>
  <c r="E140" i="20" s="1"/>
  <c r="E141" i="20" s="1"/>
  <c r="E142" i="20" s="1"/>
  <c r="E143" i="20" s="1"/>
  <c r="E144" i="20" s="1"/>
  <c r="E145" i="20" s="1"/>
  <c r="E146" i="20" s="1"/>
  <c r="E136" i="44"/>
  <c r="E137" i="44" s="1"/>
  <c r="E138" i="44" s="1"/>
  <c r="E139" i="44" s="1"/>
  <c r="E140" i="44" s="1"/>
  <c r="E141" i="44" s="1"/>
  <c r="E142" i="44" s="1"/>
  <c r="E143" i="44" s="1"/>
  <c r="E144" i="44" s="1"/>
  <c r="E145" i="44" s="1"/>
  <c r="E146" i="44" s="1"/>
  <c r="A8" i="9"/>
  <c r="A168" i="20"/>
  <c r="A9" i="9" l="1"/>
  <c r="A169" i="20"/>
  <c r="A10" i="9" l="1"/>
  <c r="A170" i="20"/>
  <c r="A11" i="9" l="1"/>
  <c r="A171" i="20"/>
  <c r="G40" i="11" l="1"/>
  <c r="A12" i="9"/>
  <c r="A172" i="20"/>
  <c r="H40" i="11" l="1"/>
  <c r="A13" i="9"/>
  <c r="A173" i="20"/>
  <c r="I40" i="11" l="1"/>
  <c r="A14" i="9"/>
  <c r="A174" i="20"/>
  <c r="J40" i="11" l="1"/>
  <c r="A15" i="9"/>
  <c r="A175" i="20"/>
  <c r="K40" i="11" l="1"/>
  <c r="A16" i="9"/>
  <c r="A176" i="20"/>
  <c r="L40" i="11" l="1"/>
  <c r="A177" i="20"/>
  <c r="A17" i="9"/>
  <c r="A18" i="9" l="1"/>
  <c r="M40" i="11"/>
  <c r="A178" i="20"/>
  <c r="E174" i="57" l="1"/>
  <c r="E170" i="57"/>
  <c r="E171" i="57"/>
  <c r="E173" i="57"/>
  <c r="E175" i="57"/>
  <c r="E166" i="57"/>
  <c r="E172" i="57"/>
  <c r="E176" i="57"/>
  <c r="G16" i="11"/>
  <c r="G25" i="11"/>
  <c r="C12" i="11"/>
  <c r="G20" i="11"/>
  <c r="G35" i="11"/>
  <c r="F12" i="11"/>
  <c r="E12" i="11"/>
  <c r="G12" i="11"/>
  <c r="D12" i="11"/>
  <c r="G30" i="11"/>
  <c r="D169" i="44"/>
  <c r="L30" i="11"/>
  <c r="K20" i="11"/>
  <c r="I30" i="11"/>
  <c r="H30" i="11"/>
  <c r="C16" i="11"/>
  <c r="M25" i="11"/>
  <c r="D166" i="44"/>
  <c r="L25" i="11"/>
  <c r="L16" i="11"/>
  <c r="K12" i="11"/>
  <c r="K16" i="11"/>
  <c r="J45" i="11"/>
  <c r="J30" i="11"/>
  <c r="I35" i="11"/>
  <c r="H20" i="11"/>
  <c r="H12" i="11"/>
  <c r="E16" i="11"/>
  <c r="D20" i="11"/>
  <c r="M30" i="11"/>
  <c r="M45" i="11"/>
  <c r="J12" i="11"/>
  <c r="I45" i="11"/>
  <c r="F16" i="11"/>
  <c r="D167" i="44"/>
  <c r="L12" i="11"/>
  <c r="L35" i="11"/>
  <c r="K25" i="11"/>
  <c r="K35" i="11"/>
  <c r="J25" i="11"/>
  <c r="I25" i="11"/>
  <c r="I16" i="11"/>
  <c r="H25" i="11"/>
  <c r="H16" i="11"/>
  <c r="D16" i="11"/>
  <c r="M35" i="11"/>
  <c r="K45" i="11"/>
  <c r="J20" i="11"/>
  <c r="L20" i="11"/>
  <c r="L45" i="11"/>
  <c r="K30" i="11"/>
  <c r="J16" i="11"/>
  <c r="J35" i="11"/>
  <c r="I20" i="11"/>
  <c r="I12" i="11"/>
  <c r="H45" i="11"/>
  <c r="H35" i="11"/>
  <c r="F20" i="11"/>
  <c r="E20" i="11"/>
  <c r="C20" i="11"/>
  <c r="D168" i="44"/>
  <c r="E169" i="57" l="1"/>
  <c r="F168" i="57"/>
  <c r="E167" i="57"/>
  <c r="E168" i="57"/>
  <c r="F169" i="57"/>
  <c r="F167" i="57"/>
  <c r="F176" i="57"/>
  <c r="F171" i="57"/>
  <c r="F175" i="57"/>
  <c r="F173" i="57"/>
  <c r="F170" i="57"/>
  <c r="F166" i="57"/>
  <c r="E176" i="44"/>
  <c r="E172" i="44"/>
  <c r="F172" i="44"/>
  <c r="E175" i="44"/>
  <c r="E171" i="44"/>
  <c r="E166" i="44"/>
  <c r="E169" i="44"/>
  <c r="E167" i="44"/>
  <c r="E174" i="44"/>
  <c r="E170" i="44"/>
  <c r="E173" i="44"/>
  <c r="E168" i="44"/>
  <c r="F174" i="44"/>
  <c r="F173" i="44"/>
  <c r="F175" i="44"/>
  <c r="F171" i="44"/>
  <c r="F176" i="44" l="1"/>
  <c r="F172" i="57"/>
  <c r="F170" i="44"/>
  <c r="F174" i="57"/>
  <c r="F169" i="44"/>
  <c r="F166" i="44"/>
  <c r="F168" i="44"/>
  <c r="F167" i="44"/>
  <c r="C158" i="20" l="1"/>
  <c r="B158" i="20"/>
  <c r="C157" i="20"/>
  <c r="B157" i="20"/>
  <c r="C156" i="20"/>
  <c r="B156" i="20"/>
  <c r="C155" i="20"/>
  <c r="B155" i="20"/>
  <c r="C154" i="20"/>
  <c r="B154" i="20"/>
  <c r="C153" i="20"/>
  <c r="B153" i="20"/>
  <c r="C152" i="20"/>
  <c r="B152" i="20"/>
  <c r="C151" i="20"/>
  <c r="B151" i="20"/>
  <c r="C150" i="20"/>
  <c r="B150" i="20"/>
  <c r="C149" i="20"/>
  <c r="B149" i="20"/>
  <c r="C148" i="20"/>
  <c r="B148" i="20"/>
  <c r="C147" i="20"/>
  <c r="B147" i="20"/>
  <c r="C146" i="20"/>
  <c r="B146" i="20"/>
  <c r="C145" i="20"/>
  <c r="B145" i="20"/>
  <c r="C144" i="20"/>
  <c r="B144" i="20"/>
  <c r="C143" i="20"/>
  <c r="B143" i="20"/>
  <c r="C142" i="20"/>
  <c r="B142" i="20"/>
  <c r="C141" i="20"/>
  <c r="B141" i="20"/>
  <c r="C140" i="20"/>
  <c r="B140" i="20"/>
  <c r="C139" i="20"/>
  <c r="B139" i="20"/>
  <c r="C138" i="20"/>
  <c r="B138" i="20"/>
  <c r="C137" i="20"/>
  <c r="B137" i="20"/>
  <c r="C136" i="20"/>
  <c r="B136" i="20"/>
  <c r="C135" i="20"/>
  <c r="B135" i="20"/>
  <c r="B4" i="20"/>
  <c r="C4" i="20"/>
  <c r="B5" i="20"/>
  <c r="C5" i="20"/>
  <c r="B6" i="20"/>
  <c r="C6" i="20"/>
  <c r="B7" i="20"/>
  <c r="C7" i="20"/>
  <c r="B8" i="20"/>
  <c r="C8" i="20"/>
  <c r="B9" i="20"/>
  <c r="C9" i="20"/>
  <c r="B10" i="20"/>
  <c r="C10" i="20"/>
  <c r="B11" i="20"/>
  <c r="C11" i="20"/>
  <c r="B12" i="20"/>
  <c r="C12" i="20"/>
  <c r="B13" i="20"/>
  <c r="C13" i="20"/>
  <c r="B14" i="20"/>
  <c r="C14" i="20"/>
  <c r="B15" i="20"/>
  <c r="C15" i="20"/>
  <c r="B16" i="20"/>
  <c r="C16" i="20"/>
  <c r="B17" i="20"/>
  <c r="C17" i="20"/>
  <c r="B18" i="20"/>
  <c r="C18" i="20"/>
  <c r="B19" i="20"/>
  <c r="C19" i="20"/>
  <c r="B20" i="20"/>
  <c r="C20" i="20"/>
  <c r="B21" i="20"/>
  <c r="C21" i="20"/>
  <c r="B22" i="20"/>
  <c r="C22" i="20"/>
  <c r="B23" i="20"/>
  <c r="C23" i="20"/>
  <c r="B24" i="20"/>
  <c r="C24" i="20"/>
  <c r="B25" i="20"/>
  <c r="C25" i="20"/>
  <c r="B26" i="20"/>
  <c r="C26" i="20"/>
  <c r="B27" i="20"/>
  <c r="C27" i="20"/>
  <c r="B28" i="20"/>
  <c r="C28" i="20"/>
  <c r="B29" i="20"/>
  <c r="C29" i="20"/>
  <c r="B30" i="20"/>
  <c r="C30" i="20"/>
  <c r="B31" i="20"/>
  <c r="C31" i="20"/>
  <c r="B32" i="20"/>
  <c r="C32" i="20"/>
  <c r="B33" i="20"/>
  <c r="C33" i="20"/>
  <c r="B34" i="20"/>
  <c r="C34" i="20"/>
  <c r="B35" i="20"/>
  <c r="C35" i="20"/>
  <c r="B36" i="20"/>
  <c r="C36" i="20"/>
  <c r="B37" i="20"/>
  <c r="C37" i="20"/>
  <c r="B38" i="20"/>
  <c r="C38" i="20"/>
  <c r="B39" i="20"/>
  <c r="C39" i="20"/>
  <c r="B40" i="20"/>
  <c r="C40" i="20"/>
  <c r="B41" i="20"/>
  <c r="C41" i="20"/>
  <c r="B42" i="20"/>
  <c r="C42" i="20"/>
  <c r="B43" i="20"/>
  <c r="C43" i="20"/>
  <c r="B44" i="20"/>
  <c r="C44" i="20"/>
  <c r="B45" i="20"/>
  <c r="C45" i="20"/>
  <c r="B46" i="20"/>
  <c r="C46" i="20"/>
  <c r="B47" i="20"/>
  <c r="C47" i="20"/>
  <c r="B48" i="20"/>
  <c r="C48" i="20"/>
  <c r="B49" i="20"/>
  <c r="C49" i="20"/>
  <c r="B50" i="20"/>
  <c r="C50" i="20"/>
  <c r="B51" i="20"/>
  <c r="C51" i="20"/>
  <c r="B52" i="20"/>
  <c r="C52" i="20"/>
  <c r="B53" i="20"/>
  <c r="C53" i="20"/>
  <c r="B54" i="20"/>
  <c r="C54" i="20"/>
  <c r="B55" i="20"/>
  <c r="C55" i="20"/>
  <c r="B56" i="20"/>
  <c r="C56" i="20"/>
  <c r="B57" i="20"/>
  <c r="C57" i="20"/>
  <c r="B58" i="20"/>
  <c r="C58" i="20"/>
  <c r="B59" i="20"/>
  <c r="C59" i="20"/>
  <c r="B60" i="20"/>
  <c r="C60" i="20"/>
  <c r="B61" i="20"/>
  <c r="C61" i="20"/>
  <c r="B62" i="20"/>
  <c r="C62" i="20"/>
  <c r="B63" i="20"/>
  <c r="C63" i="20"/>
  <c r="B64" i="20"/>
  <c r="C64" i="20"/>
  <c r="B65" i="20"/>
  <c r="C65" i="20"/>
  <c r="B66" i="20"/>
  <c r="C66" i="20"/>
  <c r="B67" i="20"/>
  <c r="C67" i="20"/>
  <c r="B68" i="20"/>
  <c r="C68" i="20"/>
  <c r="B69" i="20"/>
  <c r="C69" i="20"/>
  <c r="B70" i="20"/>
  <c r="C70" i="20"/>
  <c r="B71" i="20"/>
  <c r="C71" i="20"/>
  <c r="B72" i="20"/>
  <c r="C72" i="20"/>
  <c r="B73" i="20"/>
  <c r="C73" i="20"/>
  <c r="B74" i="20"/>
  <c r="C74" i="20"/>
  <c r="B75" i="20"/>
  <c r="C75" i="20"/>
  <c r="B76" i="20"/>
  <c r="C76" i="20"/>
  <c r="B77" i="20"/>
  <c r="C77" i="20"/>
  <c r="B78" i="20"/>
  <c r="C78" i="20"/>
  <c r="B79" i="20"/>
  <c r="C79" i="20"/>
  <c r="B80" i="20"/>
  <c r="C80" i="20"/>
  <c r="B81" i="20"/>
  <c r="C81" i="20"/>
  <c r="B82" i="20"/>
  <c r="C82" i="20"/>
  <c r="B83" i="20"/>
  <c r="C83" i="20"/>
  <c r="B84" i="20"/>
  <c r="C84" i="20"/>
  <c r="B85" i="20"/>
  <c r="C85" i="20"/>
  <c r="B86" i="20"/>
  <c r="C86" i="20"/>
  <c r="B87" i="20"/>
  <c r="C87" i="20"/>
  <c r="B88" i="20"/>
  <c r="C88" i="20"/>
  <c r="B89" i="20"/>
  <c r="C89" i="20"/>
  <c r="B90" i="20"/>
  <c r="C90" i="20"/>
  <c r="B91" i="20"/>
  <c r="C91" i="20"/>
  <c r="B92" i="20"/>
  <c r="C92" i="20"/>
  <c r="B93" i="20"/>
  <c r="C93" i="20"/>
  <c r="B94" i="20"/>
  <c r="C94" i="20"/>
  <c r="B95" i="20"/>
  <c r="C95" i="20"/>
  <c r="B96" i="20"/>
  <c r="C96" i="20"/>
  <c r="B97" i="20"/>
  <c r="C97" i="20"/>
  <c r="B98" i="20"/>
  <c r="C98" i="20"/>
  <c r="B99" i="20"/>
  <c r="C99" i="20"/>
  <c r="B100" i="20"/>
  <c r="C100" i="20"/>
  <c r="B101" i="20"/>
  <c r="C101" i="20"/>
  <c r="B102" i="20"/>
  <c r="C102" i="20"/>
  <c r="B103" i="20"/>
  <c r="C103" i="20"/>
  <c r="B104" i="20"/>
  <c r="C104" i="20"/>
  <c r="B105" i="20"/>
  <c r="C105" i="20"/>
  <c r="B106" i="20"/>
  <c r="C106" i="20"/>
  <c r="B107" i="20"/>
  <c r="C107" i="20"/>
  <c r="B108" i="20"/>
  <c r="C108" i="20"/>
  <c r="B109" i="20"/>
  <c r="C109" i="20"/>
  <c r="B110" i="20"/>
  <c r="C110" i="20"/>
  <c r="B111" i="20"/>
  <c r="C111" i="20"/>
  <c r="B112" i="20"/>
  <c r="C112" i="20"/>
  <c r="B113" i="20"/>
  <c r="C113" i="20"/>
  <c r="B114" i="20"/>
  <c r="C114" i="20"/>
  <c r="B115" i="20"/>
  <c r="C115" i="20"/>
  <c r="B116" i="20"/>
  <c r="C116" i="20"/>
  <c r="B117" i="20"/>
  <c r="C117" i="20"/>
  <c r="B118" i="20"/>
  <c r="C118" i="20"/>
  <c r="B119" i="20"/>
  <c r="C119" i="20"/>
  <c r="B120" i="20"/>
  <c r="C120" i="20"/>
  <c r="B121" i="20"/>
  <c r="C121" i="20"/>
  <c r="B122" i="20"/>
  <c r="C122" i="20"/>
  <c r="B123" i="20"/>
  <c r="C123" i="20"/>
  <c r="B124" i="20"/>
  <c r="C124" i="20"/>
  <c r="B125" i="20"/>
  <c r="C125" i="20"/>
  <c r="B126" i="20"/>
  <c r="C126" i="20"/>
  <c r="B127" i="20"/>
  <c r="C127" i="20"/>
  <c r="C3" i="20"/>
  <c r="B3" i="20"/>
  <c r="D166" i="20" l="1"/>
  <c r="F166" i="20"/>
  <c r="F167" i="20"/>
  <c r="F168" i="20"/>
  <c r="F169" i="20"/>
  <c r="F170" i="20"/>
  <c r="F171" i="20"/>
  <c r="F172" i="20"/>
  <c r="F173" i="20"/>
  <c r="F174" i="20"/>
  <c r="F175" i="20"/>
  <c r="F176" i="20"/>
  <c r="D176" i="20"/>
  <c r="E166" i="20"/>
  <c r="D167" i="20"/>
  <c r="E167" i="20"/>
  <c r="E168" i="20"/>
  <c r="D168" i="20"/>
  <c r="D169" i="20"/>
  <c r="E169" i="20"/>
  <c r="E170" i="20"/>
  <c r="D170" i="20"/>
  <c r="D171" i="20"/>
  <c r="E171" i="20"/>
  <c r="E172" i="20"/>
  <c r="D172" i="20"/>
  <c r="D173" i="20"/>
  <c r="E173" i="20"/>
  <c r="E174" i="20"/>
  <c r="D174" i="20"/>
  <c r="D175" i="20"/>
  <c r="E175" i="20"/>
  <c r="E176" i="20"/>
  <c r="O7" i="20" l="1"/>
  <c r="O11" i="20"/>
  <c r="O12" i="20"/>
  <c r="O13" i="20"/>
  <c r="O3" i="20" l="1"/>
  <c r="O14" i="20"/>
  <c r="O10" i="20"/>
  <c r="O8" i="20"/>
  <c r="O6" i="20"/>
  <c r="O4" i="20"/>
  <c r="O9" i="20"/>
  <c r="O5" i="20"/>
  <c r="O24" i="20"/>
  <c r="O16" i="20"/>
  <c r="O25" i="20"/>
  <c r="O21" i="20"/>
  <c r="O20" i="20"/>
  <c r="O19" i="20"/>
  <c r="O26" i="20"/>
  <c r="O17" i="20"/>
  <c r="O15" i="20"/>
  <c r="O22" i="20"/>
  <c r="O18" i="20"/>
  <c r="L50" i="11"/>
  <c r="L49" i="11"/>
  <c r="K4" i="11"/>
  <c r="J4" i="11"/>
  <c r="I4" i="11"/>
  <c r="H4" i="11"/>
  <c r="H3" i="11"/>
  <c r="G4" i="11"/>
  <c r="G3" i="11"/>
  <c r="F4" i="11"/>
  <c r="F3" i="11"/>
  <c r="E4" i="11"/>
  <c r="E3" i="11"/>
  <c r="D4" i="11"/>
  <c r="D3" i="11"/>
  <c r="C4" i="11"/>
  <c r="C3" i="11"/>
  <c r="A33" i="11"/>
  <c r="A28" i="11"/>
  <c r="A14" i="11"/>
  <c r="A10" i="11"/>
  <c r="A27" i="9"/>
  <c r="A28" i="9"/>
  <c r="A29" i="9"/>
  <c r="A30" i="9"/>
  <c r="A31" i="9"/>
  <c r="A32" i="9"/>
  <c r="A33" i="9"/>
  <c r="A34" i="9"/>
  <c r="A35" i="9"/>
  <c r="A36" i="9" s="1"/>
  <c r="A37" i="9" s="1"/>
  <c r="A38" i="9" s="1"/>
  <c r="A39" i="9" s="1"/>
  <c r="A43" i="11"/>
  <c r="A38" i="11"/>
  <c r="A18" i="11"/>
  <c r="I3" i="11"/>
  <c r="J3" i="11"/>
  <c r="K3" i="11"/>
  <c r="N4" i="11"/>
  <c r="L4" i="11"/>
  <c r="O23" i="20" l="1"/>
  <c r="K148" i="44"/>
  <c r="K133" i="44"/>
  <c r="K136" i="44"/>
  <c r="L61" i="11"/>
  <c r="M50" i="11"/>
  <c r="F5" i="11"/>
  <c r="H5" i="11"/>
  <c r="K5" i="11"/>
  <c r="J5" i="11"/>
  <c r="D50" i="11"/>
  <c r="K50" i="11"/>
  <c r="H50" i="11"/>
  <c r="O30" i="20"/>
  <c r="O28" i="20"/>
  <c r="O29" i="20"/>
  <c r="O37" i="20"/>
  <c r="O38" i="20"/>
  <c r="O32" i="20"/>
  <c r="O33" i="20"/>
  <c r="O27" i="20"/>
  <c r="O36" i="20"/>
  <c r="I5" i="11"/>
  <c r="C5" i="11"/>
  <c r="E5" i="11"/>
  <c r="G5" i="11"/>
  <c r="D5" i="11"/>
  <c r="J50" i="11"/>
  <c r="G50" i="11"/>
  <c r="E50" i="11"/>
  <c r="F50" i="11"/>
  <c r="C50" i="11"/>
  <c r="I50" i="11"/>
  <c r="O49" i="20" l="1"/>
  <c r="I133" i="20"/>
  <c r="O34" i="20"/>
  <c r="O35" i="20"/>
  <c r="I132" i="20"/>
  <c r="I136" i="20"/>
  <c r="I148" i="20"/>
  <c r="O31" i="20"/>
  <c r="J135" i="57"/>
  <c r="J123" i="57" s="1"/>
  <c r="J111" i="57" s="1"/>
  <c r="J99" i="57" s="1"/>
  <c r="J87" i="57" s="1"/>
  <c r="J75" i="57" s="1"/>
  <c r="J63" i="57" s="1"/>
  <c r="J51" i="57" s="1"/>
  <c r="J39" i="57" s="1"/>
  <c r="J27" i="57" s="1"/>
  <c r="J15" i="57" s="1"/>
  <c r="J3" i="57" s="1"/>
  <c r="P136" i="57"/>
  <c r="P144" i="57"/>
  <c r="J137" i="57"/>
  <c r="J125" i="57" s="1"/>
  <c r="J113" i="57" s="1"/>
  <c r="J101" i="57" s="1"/>
  <c r="J89" i="57" s="1"/>
  <c r="J77" i="57" s="1"/>
  <c r="J65" i="57" s="1"/>
  <c r="J53" i="57" s="1"/>
  <c r="J41" i="57" s="1"/>
  <c r="J29" i="57" s="1"/>
  <c r="J17" i="57" s="1"/>
  <c r="J5" i="57" s="1"/>
  <c r="N138" i="20"/>
  <c r="N139" i="20"/>
  <c r="N141" i="20"/>
  <c r="N142" i="20"/>
  <c r="N143" i="20"/>
  <c r="N140" i="20"/>
  <c r="M135" i="20"/>
  <c r="O135" i="44"/>
  <c r="N144" i="20"/>
  <c r="N137" i="20"/>
  <c r="N136" i="20"/>
  <c r="K143" i="44"/>
  <c r="K144" i="44"/>
  <c r="K134" i="44"/>
  <c r="K139" i="44"/>
  <c r="K127" i="44"/>
  <c r="K126" i="44"/>
  <c r="K137" i="44"/>
  <c r="K141" i="44"/>
  <c r="K145" i="44"/>
  <c r="P138" i="44"/>
  <c r="P136" i="44"/>
  <c r="P142" i="44"/>
  <c r="P137" i="44"/>
  <c r="P140" i="44"/>
  <c r="P139" i="44"/>
  <c r="P135" i="44"/>
  <c r="P141" i="44"/>
  <c r="G61" i="11"/>
  <c r="K61" i="11"/>
  <c r="J61" i="11"/>
  <c r="H61" i="11"/>
  <c r="D61" i="11"/>
  <c r="I61" i="11"/>
  <c r="F61" i="11"/>
  <c r="E61" i="11"/>
  <c r="M61" i="11"/>
  <c r="C61" i="11"/>
  <c r="P14" i="20"/>
  <c r="Q14" i="20"/>
  <c r="N135" i="20"/>
  <c r="O48" i="20"/>
  <c r="O45" i="20"/>
  <c r="O39" i="20"/>
  <c r="O44" i="20"/>
  <c r="O43" i="20"/>
  <c r="O41" i="20"/>
  <c r="O40" i="20"/>
  <c r="I143" i="20" l="1"/>
  <c r="O42" i="20"/>
  <c r="I145" i="20"/>
  <c r="I141" i="20"/>
  <c r="I139" i="20"/>
  <c r="O47" i="20"/>
  <c r="I126" i="20"/>
  <c r="I144" i="20"/>
  <c r="I140" i="20"/>
  <c r="I137" i="20"/>
  <c r="O46" i="20"/>
  <c r="O50" i="20"/>
  <c r="I127" i="20"/>
  <c r="J136" i="57"/>
  <c r="J124" i="57" s="1"/>
  <c r="J112" i="57" s="1"/>
  <c r="J100" i="57" s="1"/>
  <c r="J88" i="57" s="1"/>
  <c r="J76" i="57" s="1"/>
  <c r="J64" i="57" s="1"/>
  <c r="J52" i="57" s="1"/>
  <c r="J40" i="57" s="1"/>
  <c r="J28" i="57" s="1"/>
  <c r="J16" i="57" s="1"/>
  <c r="J4" i="57" s="1"/>
  <c r="P135" i="57"/>
  <c r="J144" i="57"/>
  <c r="J132" i="57" s="1"/>
  <c r="J120" i="57" s="1"/>
  <c r="J108" i="57" s="1"/>
  <c r="J96" i="57" s="1"/>
  <c r="J84" i="57" s="1"/>
  <c r="J72" i="57" s="1"/>
  <c r="J60" i="57" s="1"/>
  <c r="J48" i="57" s="1"/>
  <c r="J36" i="57" s="1"/>
  <c r="J24" i="57" s="1"/>
  <c r="J12" i="57" s="1"/>
  <c r="P137" i="57"/>
  <c r="J145" i="57"/>
  <c r="J133" i="57" s="1"/>
  <c r="J121" i="57" s="1"/>
  <c r="J109" i="57" s="1"/>
  <c r="J97" i="57" s="1"/>
  <c r="J85" i="57" s="1"/>
  <c r="J73" i="57" s="1"/>
  <c r="J61" i="57" s="1"/>
  <c r="J49" i="57" s="1"/>
  <c r="J37" i="57" s="1"/>
  <c r="J25" i="57" s="1"/>
  <c r="J13" i="57" s="1"/>
  <c r="P145" i="57"/>
  <c r="P148" i="57"/>
  <c r="J148" i="57"/>
  <c r="P140" i="57"/>
  <c r="J140" i="57"/>
  <c r="J128" i="57" s="1"/>
  <c r="J116" i="57" s="1"/>
  <c r="J104" i="57" s="1"/>
  <c r="J92" i="57" s="1"/>
  <c r="J80" i="57" s="1"/>
  <c r="J68" i="57" s="1"/>
  <c r="J56" i="57" s="1"/>
  <c r="J44" i="57" s="1"/>
  <c r="J32" i="57" s="1"/>
  <c r="J20" i="57" s="1"/>
  <c r="J8" i="57" s="1"/>
  <c r="P143" i="57"/>
  <c r="J143" i="57"/>
  <c r="J131" i="57" s="1"/>
  <c r="J119" i="57" s="1"/>
  <c r="J107" i="57" s="1"/>
  <c r="J95" i="57" s="1"/>
  <c r="J83" i="57" s="1"/>
  <c r="J71" i="57" s="1"/>
  <c r="J59" i="57" s="1"/>
  <c r="J47" i="57" s="1"/>
  <c r="J35" i="57" s="1"/>
  <c r="J23" i="57" s="1"/>
  <c r="J11" i="57" s="1"/>
  <c r="P147" i="57"/>
  <c r="J147" i="57"/>
  <c r="P138" i="57"/>
  <c r="J138" i="57"/>
  <c r="J126" i="57" s="1"/>
  <c r="J114" i="57" s="1"/>
  <c r="J102" i="57" s="1"/>
  <c r="J90" i="57" s="1"/>
  <c r="J78" i="57" s="1"/>
  <c r="J66" i="57" s="1"/>
  <c r="J54" i="57" s="1"/>
  <c r="J42" i="57" s="1"/>
  <c r="J30" i="57" s="1"/>
  <c r="J18" i="57" s="1"/>
  <c r="J6" i="57" s="1"/>
  <c r="P146" i="57"/>
  <c r="J146" i="57"/>
  <c r="J134" i="57" s="1"/>
  <c r="J122" i="57" s="1"/>
  <c r="J110" i="57" s="1"/>
  <c r="J98" i="57" s="1"/>
  <c r="J86" i="57" s="1"/>
  <c r="J74" i="57" s="1"/>
  <c r="J62" i="57" s="1"/>
  <c r="J50" i="57" s="1"/>
  <c r="J38" i="57" s="1"/>
  <c r="J26" i="57" s="1"/>
  <c r="J14" i="57" s="1"/>
  <c r="P149" i="57"/>
  <c r="J149" i="57"/>
  <c r="P142" i="57"/>
  <c r="J142" i="57"/>
  <c r="J130" i="57" s="1"/>
  <c r="J118" i="57" s="1"/>
  <c r="J106" i="57" s="1"/>
  <c r="J94" i="57" s="1"/>
  <c r="J82" i="57" s="1"/>
  <c r="J70" i="57" s="1"/>
  <c r="J58" i="57" s="1"/>
  <c r="J46" i="57" s="1"/>
  <c r="J34" i="57" s="1"/>
  <c r="J22" i="57" s="1"/>
  <c r="J10" i="57" s="1"/>
  <c r="P139" i="57"/>
  <c r="J139" i="57"/>
  <c r="J127" i="57" s="1"/>
  <c r="J115" i="57" s="1"/>
  <c r="J103" i="57" s="1"/>
  <c r="J91" i="57" s="1"/>
  <c r="J79" i="57" s="1"/>
  <c r="J67" i="57" s="1"/>
  <c r="J55" i="57" s="1"/>
  <c r="J43" i="57" s="1"/>
  <c r="J31" i="57" s="1"/>
  <c r="J19" i="57" s="1"/>
  <c r="J7" i="57" s="1"/>
  <c r="P156" i="57"/>
  <c r="J156" i="57"/>
  <c r="J141" i="57"/>
  <c r="J129" i="57" s="1"/>
  <c r="J117" i="57" s="1"/>
  <c r="J105" i="57" s="1"/>
  <c r="J93" i="57" s="1"/>
  <c r="J81" i="57" s="1"/>
  <c r="J69" i="57" s="1"/>
  <c r="J57" i="57" s="1"/>
  <c r="J45" i="57" s="1"/>
  <c r="J33" i="57" s="1"/>
  <c r="J21" i="57" s="1"/>
  <c r="J9" i="57" s="1"/>
  <c r="P141" i="57"/>
  <c r="N145" i="20"/>
  <c r="N146" i="20"/>
  <c r="O143" i="44"/>
  <c r="O139" i="44"/>
  <c r="O138" i="44"/>
  <c r="O137" i="44"/>
  <c r="O144" i="44"/>
  <c r="O141" i="44"/>
  <c r="O136" i="44"/>
  <c r="O145" i="44"/>
  <c r="O140" i="44"/>
  <c r="O142" i="44"/>
  <c r="O146" i="44"/>
  <c r="M140" i="20"/>
  <c r="M146" i="20"/>
  <c r="M138" i="20"/>
  <c r="M145" i="20"/>
  <c r="M136" i="20"/>
  <c r="M139" i="20"/>
  <c r="M143" i="20"/>
  <c r="M144" i="20"/>
  <c r="M137" i="20"/>
  <c r="M141" i="20"/>
  <c r="M142" i="20"/>
  <c r="R14" i="20"/>
  <c r="J38" i="9"/>
  <c r="K151" i="44"/>
  <c r="K142" i="44"/>
  <c r="K155" i="44"/>
  <c r="K138" i="44"/>
  <c r="K153" i="44"/>
  <c r="K149" i="44"/>
  <c r="K157" i="44"/>
  <c r="K156" i="44"/>
  <c r="K135" i="44"/>
  <c r="K146" i="44"/>
  <c r="K140" i="44"/>
  <c r="G154" i="44"/>
  <c r="G152" i="44"/>
  <c r="I140" i="44"/>
  <c r="I128" i="44" s="1"/>
  <c r="G158" i="44"/>
  <c r="I146" i="44"/>
  <c r="I134" i="44" s="1"/>
  <c r="G149" i="44"/>
  <c r="I135" i="44"/>
  <c r="I123" i="44" s="1"/>
  <c r="I137" i="44"/>
  <c r="I125" i="44" s="1"/>
  <c r="G147" i="44"/>
  <c r="G157" i="44"/>
  <c r="I145" i="44"/>
  <c r="I133" i="44" s="1"/>
  <c r="G156" i="44"/>
  <c r="I141" i="44"/>
  <c r="I129" i="44" s="1"/>
  <c r="G153" i="44"/>
  <c r="G155" i="44"/>
  <c r="I139" i="44"/>
  <c r="I127" i="44" s="1"/>
  <c r="G151" i="44"/>
  <c r="I136" i="44"/>
  <c r="I124" i="44" s="1"/>
  <c r="G148" i="44"/>
  <c r="I143" i="44"/>
  <c r="I131" i="44" s="1"/>
  <c r="I142" i="44"/>
  <c r="I130" i="44" s="1"/>
  <c r="I144" i="44"/>
  <c r="I132" i="44" s="1"/>
  <c r="P145" i="44"/>
  <c r="J144" i="44"/>
  <c r="P144" i="44"/>
  <c r="J143" i="44"/>
  <c r="P143" i="44"/>
  <c r="H149" i="20"/>
  <c r="N149" i="20" s="1"/>
  <c r="H152" i="20"/>
  <c r="N152" i="20" s="1"/>
  <c r="H147" i="20"/>
  <c r="N147" i="20" s="1"/>
  <c r="G150" i="20"/>
  <c r="G148" i="20"/>
  <c r="H150" i="20"/>
  <c r="N150" i="20" s="1"/>
  <c r="H154" i="20"/>
  <c r="N154" i="20" s="1"/>
  <c r="H148" i="20"/>
  <c r="N148" i="20" s="1"/>
  <c r="G149" i="20"/>
  <c r="G153" i="20"/>
  <c r="G154" i="20"/>
  <c r="H151" i="20"/>
  <c r="N151" i="20" s="1"/>
  <c r="G151" i="20"/>
  <c r="H153" i="20"/>
  <c r="N153" i="20" s="1"/>
  <c r="G147" i="20"/>
  <c r="G152" i="20"/>
  <c r="I138" i="44"/>
  <c r="H153" i="44"/>
  <c r="J141" i="44"/>
  <c r="H152" i="44"/>
  <c r="J140" i="44"/>
  <c r="H154" i="44"/>
  <c r="J142" i="44"/>
  <c r="H150" i="44"/>
  <c r="J138" i="44"/>
  <c r="J126" i="44" s="1"/>
  <c r="J114" i="44" s="1"/>
  <c r="J102" i="44" s="1"/>
  <c r="J90" i="44" s="1"/>
  <c r="J78" i="44" s="1"/>
  <c r="J66" i="44" s="1"/>
  <c r="J54" i="44" s="1"/>
  <c r="J42" i="44" s="1"/>
  <c r="J30" i="44" s="1"/>
  <c r="J18" i="44" s="1"/>
  <c r="J6" i="44" s="1"/>
  <c r="H147" i="44"/>
  <c r="J135" i="44"/>
  <c r="J123" i="44" s="1"/>
  <c r="J111" i="44" s="1"/>
  <c r="J99" i="44" s="1"/>
  <c r="J87" i="44" s="1"/>
  <c r="J75" i="44" s="1"/>
  <c r="J63" i="44" s="1"/>
  <c r="J51" i="44" s="1"/>
  <c r="J39" i="44" s="1"/>
  <c r="J27" i="44" s="1"/>
  <c r="J15" i="44" s="1"/>
  <c r="J3" i="44" s="1"/>
  <c r="H149" i="44"/>
  <c r="J137" i="44"/>
  <c r="J125" i="44" s="1"/>
  <c r="J113" i="44" s="1"/>
  <c r="J101" i="44" s="1"/>
  <c r="J89" i="44" s="1"/>
  <c r="J77" i="44" s="1"/>
  <c r="J65" i="44" s="1"/>
  <c r="J53" i="44" s="1"/>
  <c r="J41" i="44" s="1"/>
  <c r="J29" i="44" s="1"/>
  <c r="J17" i="44" s="1"/>
  <c r="J5" i="44" s="1"/>
  <c r="H148" i="44"/>
  <c r="J136" i="44"/>
  <c r="J124" i="44" s="1"/>
  <c r="J112" i="44" s="1"/>
  <c r="J100" i="44" s="1"/>
  <c r="J88" i="44" s="1"/>
  <c r="J76" i="44" s="1"/>
  <c r="J64" i="44" s="1"/>
  <c r="J52" i="44" s="1"/>
  <c r="J40" i="44" s="1"/>
  <c r="J28" i="44" s="1"/>
  <c r="J16" i="44" s="1"/>
  <c r="J4" i="44" s="1"/>
  <c r="H151" i="44"/>
  <c r="J139" i="44"/>
  <c r="J127" i="44" s="1"/>
  <c r="J115" i="44" s="1"/>
  <c r="J103" i="44" s="1"/>
  <c r="J91" i="44" s="1"/>
  <c r="J79" i="44" s="1"/>
  <c r="J67" i="44" s="1"/>
  <c r="J55" i="44" s="1"/>
  <c r="J43" i="44" s="1"/>
  <c r="J31" i="44" s="1"/>
  <c r="J19" i="44" s="1"/>
  <c r="J7" i="44" s="1"/>
  <c r="G150" i="44"/>
  <c r="H155" i="44"/>
  <c r="H156" i="44"/>
  <c r="P156" i="44" s="1"/>
  <c r="Q19" i="20"/>
  <c r="P19" i="20"/>
  <c r="Q11" i="20"/>
  <c r="P11" i="20"/>
  <c r="Q13" i="20"/>
  <c r="P13" i="20"/>
  <c r="Q7" i="20"/>
  <c r="P7" i="20"/>
  <c r="P30" i="20"/>
  <c r="Q30" i="20"/>
  <c r="Q5" i="20"/>
  <c r="P5" i="20"/>
  <c r="Q12" i="20"/>
  <c r="P12" i="20"/>
  <c r="Q8" i="20"/>
  <c r="P8" i="20"/>
  <c r="O166" i="20"/>
  <c r="Q3" i="20"/>
  <c r="P3" i="20"/>
  <c r="Q4" i="20"/>
  <c r="P4" i="20"/>
  <c r="P6" i="20"/>
  <c r="Q6" i="20"/>
  <c r="P10" i="20"/>
  <c r="Q10" i="20"/>
  <c r="Q9" i="20"/>
  <c r="P9" i="20"/>
  <c r="G156" i="20"/>
  <c r="G157" i="20"/>
  <c r="H156" i="20"/>
  <c r="N156" i="20" s="1"/>
  <c r="G158" i="20"/>
  <c r="H155" i="20"/>
  <c r="N155" i="20" s="1"/>
  <c r="G155" i="20"/>
  <c r="O62" i="20"/>
  <c r="O54" i="20"/>
  <c r="O58" i="20"/>
  <c r="O60" i="20"/>
  <c r="O55" i="20"/>
  <c r="O52" i="20"/>
  <c r="O59" i="20"/>
  <c r="O53" i="20"/>
  <c r="O61" i="20"/>
  <c r="O57" i="20"/>
  <c r="I151" i="20" l="1"/>
  <c r="I149" i="20"/>
  <c r="O56" i="20"/>
  <c r="I157" i="20"/>
  <c r="I155" i="20"/>
  <c r="I156" i="20"/>
  <c r="I142" i="20"/>
  <c r="I138" i="20"/>
  <c r="I153" i="20"/>
  <c r="I152" i="20"/>
  <c r="I135" i="20"/>
  <c r="I146" i="20"/>
  <c r="O51" i="20"/>
  <c r="J39" i="9"/>
  <c r="P152" i="57"/>
  <c r="J152" i="57"/>
  <c r="P151" i="57"/>
  <c r="J151" i="57"/>
  <c r="J154" i="57"/>
  <c r="P154" i="57"/>
  <c r="J150" i="57"/>
  <c r="P150" i="57"/>
  <c r="J157" i="57"/>
  <c r="P157" i="57"/>
  <c r="P153" i="57"/>
  <c r="J153" i="57"/>
  <c r="J158" i="57"/>
  <c r="P158" i="57"/>
  <c r="P155" i="57"/>
  <c r="J155" i="57"/>
  <c r="O150" i="44"/>
  <c r="O156" i="44"/>
  <c r="O158" i="44"/>
  <c r="O148" i="44"/>
  <c r="O155" i="44"/>
  <c r="O153" i="44"/>
  <c r="O157" i="44"/>
  <c r="O149" i="44"/>
  <c r="O152" i="44"/>
  <c r="O151" i="44"/>
  <c r="O147" i="44"/>
  <c r="O154" i="44"/>
  <c r="I115" i="44"/>
  <c r="Q115" i="44" s="1"/>
  <c r="Q127" i="44"/>
  <c r="R127" i="44" s="1"/>
  <c r="Q125" i="44"/>
  <c r="I111" i="44"/>
  <c r="Q111" i="44" s="1"/>
  <c r="Q123" i="44"/>
  <c r="Q124" i="44"/>
  <c r="M156" i="20"/>
  <c r="M152" i="20"/>
  <c r="M150" i="20"/>
  <c r="M158" i="20"/>
  <c r="M147" i="20"/>
  <c r="M154" i="20"/>
  <c r="M153" i="20"/>
  <c r="M155" i="20"/>
  <c r="M157" i="20"/>
  <c r="M151" i="20"/>
  <c r="M149" i="20"/>
  <c r="M148" i="20"/>
  <c r="R6" i="20"/>
  <c r="R8" i="20"/>
  <c r="R5" i="20"/>
  <c r="R7" i="20"/>
  <c r="R11" i="20"/>
  <c r="R9" i="20"/>
  <c r="R3" i="20"/>
  <c r="R30" i="20"/>
  <c r="R4" i="20"/>
  <c r="R10" i="20"/>
  <c r="R12" i="20"/>
  <c r="R13" i="20"/>
  <c r="R19" i="20"/>
  <c r="K147" i="44"/>
  <c r="K158" i="44"/>
  <c r="K152" i="44"/>
  <c r="K154" i="44"/>
  <c r="K150" i="44"/>
  <c r="J130" i="44"/>
  <c r="J118" i="44" s="1"/>
  <c r="J106" i="44" s="1"/>
  <c r="J94" i="44" s="1"/>
  <c r="J82" i="44" s="1"/>
  <c r="J70" i="44" s="1"/>
  <c r="J58" i="44" s="1"/>
  <c r="J46" i="44" s="1"/>
  <c r="J34" i="44" s="1"/>
  <c r="J22" i="44" s="1"/>
  <c r="J10" i="44" s="1"/>
  <c r="J129" i="44"/>
  <c r="J117" i="44" s="1"/>
  <c r="J105" i="44" s="1"/>
  <c r="J93" i="44" s="1"/>
  <c r="J81" i="44" s="1"/>
  <c r="J69" i="44" s="1"/>
  <c r="J57" i="44" s="1"/>
  <c r="J45" i="44" s="1"/>
  <c r="J33" i="44" s="1"/>
  <c r="J21" i="44" s="1"/>
  <c r="J9" i="44" s="1"/>
  <c r="J131" i="44"/>
  <c r="Q131" i="44" s="1"/>
  <c r="J128" i="44"/>
  <c r="J116" i="44" s="1"/>
  <c r="J104" i="44" s="1"/>
  <c r="J92" i="44" s="1"/>
  <c r="J80" i="44" s="1"/>
  <c r="J68" i="44" s="1"/>
  <c r="J56" i="44" s="1"/>
  <c r="J44" i="44" s="1"/>
  <c r="J32" i="44" s="1"/>
  <c r="J20" i="44" s="1"/>
  <c r="J8" i="44" s="1"/>
  <c r="J132" i="44"/>
  <c r="Q132" i="44" s="1"/>
  <c r="I154" i="44"/>
  <c r="I158" i="44"/>
  <c r="I152" i="44"/>
  <c r="I148" i="44"/>
  <c r="I149" i="44"/>
  <c r="I147" i="44"/>
  <c r="I157" i="44"/>
  <c r="I155" i="44"/>
  <c r="I156" i="44"/>
  <c r="I151" i="44"/>
  <c r="H157" i="44"/>
  <c r="J157" i="44" s="1"/>
  <c r="J145" i="44"/>
  <c r="I153" i="44"/>
  <c r="J147" i="44"/>
  <c r="P147" i="44"/>
  <c r="J151" i="44"/>
  <c r="P151" i="44"/>
  <c r="J153" i="44"/>
  <c r="P153" i="44"/>
  <c r="J155" i="44"/>
  <c r="P155" i="44"/>
  <c r="J148" i="44"/>
  <c r="P148" i="44"/>
  <c r="J150" i="44"/>
  <c r="P150" i="44"/>
  <c r="J152" i="44"/>
  <c r="P152" i="44"/>
  <c r="J149" i="44"/>
  <c r="P149" i="44"/>
  <c r="J154" i="44"/>
  <c r="P154" i="44"/>
  <c r="J146" i="44"/>
  <c r="P146" i="44"/>
  <c r="H158" i="20"/>
  <c r="N158" i="20" s="1"/>
  <c r="H157" i="20"/>
  <c r="N157" i="20" s="1"/>
  <c r="H158" i="44"/>
  <c r="I113" i="44"/>
  <c r="Q113" i="44" s="1"/>
  <c r="I118" i="44"/>
  <c r="I116" i="44"/>
  <c r="I112" i="44"/>
  <c r="Q112" i="44" s="1"/>
  <c r="I117" i="44"/>
  <c r="I126" i="44"/>
  <c r="Q126" i="44" s="1"/>
  <c r="I121" i="44"/>
  <c r="I120" i="44"/>
  <c r="I119" i="44"/>
  <c r="I122" i="44"/>
  <c r="I150" i="44"/>
  <c r="J156" i="44"/>
  <c r="G159" i="44"/>
  <c r="Q47" i="20"/>
  <c r="P47" i="20"/>
  <c r="Q33" i="20"/>
  <c r="P33" i="20"/>
  <c r="P38" i="20"/>
  <c r="Q38" i="20"/>
  <c r="Q31" i="20"/>
  <c r="P31" i="20"/>
  <c r="Q32" i="20"/>
  <c r="P32" i="20"/>
  <c r="P46" i="20"/>
  <c r="Q46" i="20"/>
  <c r="Q36" i="20"/>
  <c r="P36" i="20"/>
  <c r="Q44" i="20"/>
  <c r="P44" i="20"/>
  <c r="Q166" i="20"/>
  <c r="Q57" i="20"/>
  <c r="P57" i="20"/>
  <c r="Q55" i="20"/>
  <c r="P55" i="20"/>
  <c r="Q24" i="20"/>
  <c r="P24" i="20"/>
  <c r="Q49" i="20"/>
  <c r="P49" i="20"/>
  <c r="Q23" i="20"/>
  <c r="P23" i="20"/>
  <c r="P18" i="20"/>
  <c r="Q18" i="20"/>
  <c r="Q48" i="20"/>
  <c r="P48" i="20"/>
  <c r="Q29" i="20"/>
  <c r="P29" i="20"/>
  <c r="Q43" i="20"/>
  <c r="P43" i="20"/>
  <c r="Q35" i="20"/>
  <c r="P35" i="20"/>
  <c r="Q15" i="20"/>
  <c r="O167" i="20"/>
  <c r="P15" i="20"/>
  <c r="Q40" i="20"/>
  <c r="P40" i="20"/>
  <c r="Q39" i="20"/>
  <c r="O169" i="20"/>
  <c r="P39" i="20"/>
  <c r="Q21" i="20"/>
  <c r="P21" i="20"/>
  <c r="P34" i="20"/>
  <c r="Q34" i="20"/>
  <c r="Q25" i="20"/>
  <c r="P25" i="20"/>
  <c r="Q45" i="20"/>
  <c r="P45" i="20"/>
  <c r="P50" i="20"/>
  <c r="Q50" i="20"/>
  <c r="P42" i="20"/>
  <c r="Q42" i="20"/>
  <c r="P26" i="20"/>
  <c r="Q26" i="20"/>
  <c r="Q17" i="20"/>
  <c r="P17" i="20"/>
  <c r="P22" i="20"/>
  <c r="Q22" i="20"/>
  <c r="Q37" i="20"/>
  <c r="P37" i="20"/>
  <c r="Q16" i="20"/>
  <c r="P16" i="20"/>
  <c r="Q41" i="20"/>
  <c r="P41" i="20"/>
  <c r="Q20" i="20"/>
  <c r="P20" i="20"/>
  <c r="Q28" i="20"/>
  <c r="P28" i="20"/>
  <c r="Q27" i="20"/>
  <c r="O168" i="20"/>
  <c r="P27" i="20"/>
  <c r="G159" i="20"/>
  <c r="C49" i="11"/>
  <c r="B6" i="9"/>
  <c r="F49" i="11"/>
  <c r="B9" i="9"/>
  <c r="O67" i="20"/>
  <c r="O64" i="20"/>
  <c r="O68" i="20"/>
  <c r="O74" i="20"/>
  <c r="O66" i="20"/>
  <c r="O63" i="20"/>
  <c r="O71" i="20"/>
  <c r="O65" i="20"/>
  <c r="O72" i="20"/>
  <c r="O73" i="20"/>
  <c r="O69" i="20"/>
  <c r="O70" i="20"/>
  <c r="I147" i="20" l="1"/>
  <c r="I150" i="20"/>
  <c r="I158" i="20"/>
  <c r="I154" i="20"/>
  <c r="Q116" i="44"/>
  <c r="S116" i="44" s="1"/>
  <c r="I99" i="44"/>
  <c r="Q99" i="44" s="1"/>
  <c r="Q118" i="44"/>
  <c r="S118" i="44" s="1"/>
  <c r="I103" i="44"/>
  <c r="Q103" i="44" s="1"/>
  <c r="Q117" i="44"/>
  <c r="R117" i="44" s="1"/>
  <c r="Q129" i="44"/>
  <c r="S129" i="44" s="1"/>
  <c r="T129" i="44" s="1"/>
  <c r="Q130" i="44"/>
  <c r="S130" i="44" s="1"/>
  <c r="T130" i="44" s="1"/>
  <c r="Q128" i="44"/>
  <c r="R128" i="44" s="1"/>
  <c r="R31" i="20"/>
  <c r="R27" i="20"/>
  <c r="R20" i="20"/>
  <c r="R16" i="20"/>
  <c r="R25" i="20"/>
  <c r="R21" i="20"/>
  <c r="R15" i="20"/>
  <c r="R43" i="20"/>
  <c r="R48" i="20"/>
  <c r="R23" i="20"/>
  <c r="R24" i="20"/>
  <c r="R57" i="20"/>
  <c r="R38" i="20"/>
  <c r="R22" i="20"/>
  <c r="R33" i="20"/>
  <c r="R42" i="20"/>
  <c r="R34" i="20"/>
  <c r="R40" i="20"/>
  <c r="R32" i="20"/>
  <c r="R47" i="20"/>
  <c r="R50" i="20"/>
  <c r="R39" i="20"/>
  <c r="R28" i="20"/>
  <c r="R41" i="20"/>
  <c r="R37" i="20"/>
  <c r="R17" i="20"/>
  <c r="R45" i="20"/>
  <c r="R35" i="20"/>
  <c r="R29" i="20"/>
  <c r="R49" i="20"/>
  <c r="R55" i="20"/>
  <c r="R46" i="20"/>
  <c r="J119" i="44"/>
  <c r="J107" i="44" s="1"/>
  <c r="J95" i="44" s="1"/>
  <c r="J83" i="44" s="1"/>
  <c r="J71" i="44" s="1"/>
  <c r="J59" i="44" s="1"/>
  <c r="J47" i="44" s="1"/>
  <c r="J35" i="44" s="1"/>
  <c r="J23" i="44" s="1"/>
  <c r="J11" i="44" s="1"/>
  <c r="S132" i="44"/>
  <c r="T132" i="44" s="1"/>
  <c r="R132" i="44"/>
  <c r="J120" i="44"/>
  <c r="J108" i="44" s="1"/>
  <c r="J96" i="44" s="1"/>
  <c r="J84" i="44" s="1"/>
  <c r="J72" i="44" s="1"/>
  <c r="J60" i="44" s="1"/>
  <c r="J48" i="44" s="1"/>
  <c r="J36" i="44" s="1"/>
  <c r="J24" i="44" s="1"/>
  <c r="J12" i="44" s="1"/>
  <c r="J133" i="44"/>
  <c r="Q133" i="44" s="1"/>
  <c r="J134" i="44"/>
  <c r="Q134" i="44" s="1"/>
  <c r="R131" i="44"/>
  <c r="S131" i="44"/>
  <c r="T131" i="44" s="1"/>
  <c r="F54" i="11"/>
  <c r="F60" i="11" s="1"/>
  <c r="F7" i="11"/>
  <c r="C7" i="11"/>
  <c r="C54" i="11"/>
  <c r="C60" i="11" s="1"/>
  <c r="P157" i="44"/>
  <c r="J158" i="44"/>
  <c r="P158" i="44"/>
  <c r="H159" i="44"/>
  <c r="H159" i="20"/>
  <c r="I101" i="44"/>
  <c r="Q101" i="44" s="1"/>
  <c r="I100" i="44"/>
  <c r="Q100" i="44" s="1"/>
  <c r="I105" i="44"/>
  <c r="Q105" i="44" s="1"/>
  <c r="I104" i="44"/>
  <c r="Q104" i="44" s="1"/>
  <c r="I106" i="44"/>
  <c r="Q106" i="44" s="1"/>
  <c r="I114" i="44"/>
  <c r="Q114" i="44" s="1"/>
  <c r="I110" i="44"/>
  <c r="I109" i="44"/>
  <c r="I107" i="44"/>
  <c r="I108" i="44"/>
  <c r="R123" i="44"/>
  <c r="S123" i="44"/>
  <c r="S125" i="44"/>
  <c r="R125" i="44"/>
  <c r="R115" i="44"/>
  <c r="S115" i="44"/>
  <c r="R112" i="44"/>
  <c r="S112" i="44"/>
  <c r="S126" i="44"/>
  <c r="R126" i="44"/>
  <c r="S124" i="44"/>
  <c r="R124" i="44"/>
  <c r="R111" i="44"/>
  <c r="S111" i="44"/>
  <c r="S127" i="44"/>
  <c r="S113" i="44"/>
  <c r="R113" i="44"/>
  <c r="F63" i="11"/>
  <c r="F64" i="11" s="1"/>
  <c r="G17" i="9"/>
  <c r="Q168" i="20"/>
  <c r="O170" i="20"/>
  <c r="Q51" i="20"/>
  <c r="P51" i="20"/>
  <c r="Q61" i="20"/>
  <c r="P61" i="20"/>
  <c r="Q56" i="20"/>
  <c r="P56" i="20"/>
  <c r="R26" i="20"/>
  <c r="Q167" i="20"/>
  <c r="Q63" i="20"/>
  <c r="P63" i="20"/>
  <c r="Q59" i="20"/>
  <c r="P59" i="20"/>
  <c r="P54" i="20"/>
  <c r="Q54" i="20"/>
  <c r="P62" i="20"/>
  <c r="Q62" i="20"/>
  <c r="R44" i="20"/>
  <c r="P58" i="20"/>
  <c r="Q58" i="20"/>
  <c r="Q52" i="20"/>
  <c r="P52" i="20"/>
  <c r="Q53" i="20"/>
  <c r="P53" i="20"/>
  <c r="Q60" i="20"/>
  <c r="P60" i="20"/>
  <c r="Q169" i="20"/>
  <c r="R18" i="20"/>
  <c r="R36" i="20"/>
  <c r="B8" i="9"/>
  <c r="E49" i="11"/>
  <c r="D49" i="11"/>
  <c r="B7" i="9"/>
  <c r="O81" i="20"/>
  <c r="O85" i="20"/>
  <c r="O80" i="20"/>
  <c r="O84" i="20"/>
  <c r="O83" i="20"/>
  <c r="O86" i="20"/>
  <c r="O75" i="20"/>
  <c r="O82" i="20"/>
  <c r="O79" i="20"/>
  <c r="O77" i="20"/>
  <c r="O76" i="20"/>
  <c r="O78" i="20"/>
  <c r="L63" i="11" l="1"/>
  <c r="L64" i="11" s="1"/>
  <c r="Q107" i="44"/>
  <c r="Q108" i="44"/>
  <c r="I87" i="44"/>
  <c r="Q87" i="44" s="1"/>
  <c r="I91" i="44"/>
  <c r="Q91" i="44" s="1"/>
  <c r="Q119" i="44"/>
  <c r="R119" i="44" s="1"/>
  <c r="Q120" i="44"/>
  <c r="R120" i="44" s="1"/>
  <c r="R53" i="20"/>
  <c r="R59" i="20"/>
  <c r="R54" i="20"/>
  <c r="R61" i="20"/>
  <c r="R60" i="20"/>
  <c r="R52" i="20"/>
  <c r="R63" i="20"/>
  <c r="R58" i="20"/>
  <c r="R62" i="20"/>
  <c r="R56" i="20"/>
  <c r="R51" i="20"/>
  <c r="F18" i="9"/>
  <c r="F17" i="9"/>
  <c r="I38" i="9"/>
  <c r="H38" i="9"/>
  <c r="L144" i="44"/>
  <c r="Q144" i="44" s="1"/>
  <c r="L142" i="44"/>
  <c r="Q142" i="44" s="1"/>
  <c r="L136" i="44"/>
  <c r="Q136" i="44" s="1"/>
  <c r="L146" i="44"/>
  <c r="Q146" i="44" s="1"/>
  <c r="L137" i="44"/>
  <c r="Q137" i="44" s="1"/>
  <c r="L145" i="44"/>
  <c r="Q145" i="44" s="1"/>
  <c r="L141" i="44"/>
  <c r="Q141" i="44" s="1"/>
  <c r="L135" i="44"/>
  <c r="Q135" i="44" s="1"/>
  <c r="L143" i="44"/>
  <c r="Q143" i="44" s="1"/>
  <c r="L138" i="44"/>
  <c r="Q138" i="44" s="1"/>
  <c r="L140" i="44"/>
  <c r="Q140" i="44" s="1"/>
  <c r="L139" i="44"/>
  <c r="Q139" i="44" s="1"/>
  <c r="R129" i="44"/>
  <c r="S117" i="44"/>
  <c r="T117" i="44" s="1"/>
  <c r="R130" i="44"/>
  <c r="R118" i="44"/>
  <c r="S128" i="44"/>
  <c r="T128" i="44" s="1"/>
  <c r="R116" i="44"/>
  <c r="S134" i="44"/>
  <c r="T134" i="44" s="1"/>
  <c r="R134" i="44"/>
  <c r="R133" i="44"/>
  <c r="S133" i="44"/>
  <c r="T133" i="44" s="1"/>
  <c r="J122" i="44"/>
  <c r="Q122" i="44" s="1"/>
  <c r="J121" i="44"/>
  <c r="Q121" i="44" s="1"/>
  <c r="D7" i="11"/>
  <c r="D54" i="11"/>
  <c r="E54" i="11"/>
  <c r="E7" i="11"/>
  <c r="I89" i="44"/>
  <c r="Q89" i="44" s="1"/>
  <c r="I88" i="44"/>
  <c r="Q88" i="44" s="1"/>
  <c r="I92" i="44"/>
  <c r="Q92" i="44" s="1"/>
  <c r="I93" i="44"/>
  <c r="Q93" i="44" s="1"/>
  <c r="I102" i="44"/>
  <c r="Q102" i="44" s="1"/>
  <c r="I94" i="44"/>
  <c r="Q94" i="44" s="1"/>
  <c r="I95" i="44"/>
  <c r="Q95" i="44" s="1"/>
  <c r="I98" i="44"/>
  <c r="I96" i="44"/>
  <c r="Q96" i="44" s="1"/>
  <c r="I97" i="44"/>
  <c r="T124" i="44"/>
  <c r="T113" i="44"/>
  <c r="T111" i="44"/>
  <c r="R100" i="44"/>
  <c r="S100" i="44"/>
  <c r="S105" i="44"/>
  <c r="R105" i="44"/>
  <c r="R103" i="44"/>
  <c r="S103" i="44"/>
  <c r="S104" i="44"/>
  <c r="R104" i="44"/>
  <c r="S99" i="44"/>
  <c r="R99" i="44"/>
  <c r="T126" i="44"/>
  <c r="T125" i="44"/>
  <c r="T116" i="44"/>
  <c r="T127" i="44"/>
  <c r="T118" i="44"/>
  <c r="R114" i="44"/>
  <c r="S114" i="44"/>
  <c r="T112" i="44"/>
  <c r="T115" i="44"/>
  <c r="S101" i="44"/>
  <c r="R101" i="44"/>
  <c r="T123" i="44"/>
  <c r="S106" i="44"/>
  <c r="R106" i="44"/>
  <c r="D63" i="11"/>
  <c r="D48" i="11"/>
  <c r="E48" i="11"/>
  <c r="E63" i="11"/>
  <c r="I48" i="11"/>
  <c r="I63" i="11"/>
  <c r="I64" i="11" s="1"/>
  <c r="M48" i="11"/>
  <c r="M63" i="11"/>
  <c r="M64" i="11" s="1"/>
  <c r="C63" i="11"/>
  <c r="C48" i="11"/>
  <c r="C59" i="11" s="1"/>
  <c r="L48" i="11"/>
  <c r="H63" i="11"/>
  <c r="H64" i="11" s="1"/>
  <c r="H48" i="11"/>
  <c r="G48" i="11"/>
  <c r="G63" i="11"/>
  <c r="G64" i="11" s="1"/>
  <c r="K63" i="11"/>
  <c r="K64" i="11" s="1"/>
  <c r="K48" i="11"/>
  <c r="F48" i="11"/>
  <c r="J48" i="11"/>
  <c r="J63" i="11"/>
  <c r="J64" i="11" s="1"/>
  <c r="P64" i="20"/>
  <c r="Q64" i="20"/>
  <c r="Q73" i="20"/>
  <c r="P73" i="20"/>
  <c r="Q69" i="20"/>
  <c r="P69" i="20"/>
  <c r="Q170" i="20"/>
  <c r="P68" i="20"/>
  <c r="Q68" i="20"/>
  <c r="P70" i="20"/>
  <c r="Q70" i="20"/>
  <c r="P66" i="20"/>
  <c r="Q66" i="20"/>
  <c r="Q74" i="20"/>
  <c r="P74" i="20"/>
  <c r="Q65" i="20"/>
  <c r="P65" i="20"/>
  <c r="Q75" i="20"/>
  <c r="P75" i="20"/>
  <c r="Q67" i="20"/>
  <c r="P67" i="20"/>
  <c r="Q71" i="20"/>
  <c r="P71" i="20"/>
  <c r="P72" i="20"/>
  <c r="Q72" i="20"/>
  <c r="O171" i="20"/>
  <c r="B10" i="9"/>
  <c r="G49" i="11"/>
  <c r="O87" i="20"/>
  <c r="J144" i="20" l="1"/>
  <c r="O144" i="20" s="1"/>
  <c r="O96" i="20"/>
  <c r="J143" i="20"/>
  <c r="O143" i="20" s="1"/>
  <c r="O95" i="20"/>
  <c r="J146" i="20"/>
  <c r="O146" i="20" s="1"/>
  <c r="O98" i="20"/>
  <c r="J141" i="20"/>
  <c r="O141" i="20" s="1"/>
  <c r="O93" i="20"/>
  <c r="J136" i="20"/>
  <c r="O136" i="20" s="1"/>
  <c r="O88" i="20"/>
  <c r="J139" i="20"/>
  <c r="O139" i="20" s="1"/>
  <c r="O91" i="20"/>
  <c r="J145" i="20"/>
  <c r="O145" i="20" s="1"/>
  <c r="O97" i="20"/>
  <c r="J142" i="20"/>
  <c r="O142" i="20" s="1"/>
  <c r="O94" i="20"/>
  <c r="J140" i="20"/>
  <c r="O140" i="20" s="1"/>
  <c r="O92" i="20"/>
  <c r="J137" i="20"/>
  <c r="O137" i="20" s="1"/>
  <c r="O89" i="20"/>
  <c r="J138" i="20"/>
  <c r="O138" i="20" s="1"/>
  <c r="O90" i="20"/>
  <c r="I39" i="9"/>
  <c r="I75" i="44"/>
  <c r="Q75" i="44" s="1"/>
  <c r="I79" i="44"/>
  <c r="Q79" i="44" s="1"/>
  <c r="R73" i="20"/>
  <c r="R72" i="20"/>
  <c r="R66" i="20"/>
  <c r="R68" i="20"/>
  <c r="R69" i="20"/>
  <c r="R70" i="20"/>
  <c r="R71" i="20"/>
  <c r="R75" i="20"/>
  <c r="R74" i="20"/>
  <c r="R64" i="20"/>
  <c r="R67" i="20"/>
  <c r="R65" i="20"/>
  <c r="F22" i="9"/>
  <c r="H39" i="9"/>
  <c r="L153" i="44"/>
  <c r="Q153" i="44" s="1"/>
  <c r="L149" i="44"/>
  <c r="Q149" i="44" s="1"/>
  <c r="L157" i="44"/>
  <c r="Q157" i="44" s="1"/>
  <c r="L148" i="44"/>
  <c r="Q148" i="44" s="1"/>
  <c r="L152" i="44"/>
  <c r="Q152" i="44" s="1"/>
  <c r="L154" i="44"/>
  <c r="Q154" i="44" s="1"/>
  <c r="L156" i="44"/>
  <c r="Q156" i="44" s="1"/>
  <c r="L151" i="44"/>
  <c r="Q151" i="44" s="1"/>
  <c r="L155" i="44"/>
  <c r="Q155" i="44" s="1"/>
  <c r="L158" i="44"/>
  <c r="Q158" i="44" s="1"/>
  <c r="L147" i="44"/>
  <c r="Q147" i="44" s="1"/>
  <c r="Q178" i="44" s="1"/>
  <c r="L150" i="44"/>
  <c r="Q150" i="44" s="1"/>
  <c r="S176" i="44"/>
  <c r="S119" i="44"/>
  <c r="S120" i="44"/>
  <c r="J109" i="44"/>
  <c r="Q109" i="44" s="1"/>
  <c r="J110" i="44"/>
  <c r="Q110" i="44" s="1"/>
  <c r="D60" i="11"/>
  <c r="E60" i="11"/>
  <c r="G54" i="11"/>
  <c r="G7" i="11"/>
  <c r="I77" i="44"/>
  <c r="Q77" i="44" s="1"/>
  <c r="R145" i="44"/>
  <c r="R135" i="44"/>
  <c r="R138" i="44"/>
  <c r="I76" i="44"/>
  <c r="Q76" i="44" s="1"/>
  <c r="I80" i="44"/>
  <c r="Q80" i="44" s="1"/>
  <c r="I81" i="44"/>
  <c r="Q81" i="44" s="1"/>
  <c r="I82" i="44"/>
  <c r="Q82" i="44" s="1"/>
  <c r="I90" i="44"/>
  <c r="Q90" i="44" s="1"/>
  <c r="I85" i="44"/>
  <c r="I84" i="44"/>
  <c r="Q84" i="44" s="1"/>
  <c r="R108" i="44"/>
  <c r="S108" i="44"/>
  <c r="I86" i="44"/>
  <c r="I83" i="44"/>
  <c r="Q83" i="44" s="1"/>
  <c r="S107" i="44"/>
  <c r="R107" i="44"/>
  <c r="T106" i="44"/>
  <c r="T101" i="44"/>
  <c r="S89" i="44"/>
  <c r="R89" i="44"/>
  <c r="S102" i="44"/>
  <c r="R102" i="44"/>
  <c r="T114" i="44"/>
  <c r="S88" i="44"/>
  <c r="R88" i="44"/>
  <c r="T105" i="44"/>
  <c r="T103" i="44"/>
  <c r="T100" i="44"/>
  <c r="R94" i="44"/>
  <c r="S94" i="44"/>
  <c r="S87" i="44"/>
  <c r="R87" i="44"/>
  <c r="R92" i="44"/>
  <c r="S92" i="44"/>
  <c r="S91" i="44"/>
  <c r="R91" i="44"/>
  <c r="S93" i="44"/>
  <c r="R93" i="44"/>
  <c r="T99" i="44"/>
  <c r="T104" i="44"/>
  <c r="I59" i="11"/>
  <c r="G59" i="11"/>
  <c r="E59" i="11"/>
  <c r="F59" i="11"/>
  <c r="K59" i="11"/>
  <c r="D59" i="11"/>
  <c r="M16" i="11"/>
  <c r="Q171" i="20"/>
  <c r="Q76" i="20"/>
  <c r="P76" i="20"/>
  <c r="P78" i="20"/>
  <c r="Q78" i="20"/>
  <c r="Q85" i="20"/>
  <c r="P85" i="20"/>
  <c r="P86" i="20"/>
  <c r="Q86" i="20"/>
  <c r="Q81" i="20"/>
  <c r="P81" i="20"/>
  <c r="Q84" i="20"/>
  <c r="P84" i="20"/>
  <c r="Q82" i="20"/>
  <c r="P82" i="20"/>
  <c r="P80" i="20"/>
  <c r="Q80" i="20"/>
  <c r="Q79" i="20"/>
  <c r="P79" i="20"/>
  <c r="Q77" i="20"/>
  <c r="P77" i="20"/>
  <c r="Q83" i="20"/>
  <c r="P83" i="20"/>
  <c r="O172" i="20"/>
  <c r="J135" i="20"/>
  <c r="O135" i="20" s="1"/>
  <c r="H49" i="11"/>
  <c r="B11" i="9"/>
  <c r="O99" i="20"/>
  <c r="J157" i="20" l="1"/>
  <c r="O157" i="20" s="1"/>
  <c r="O109" i="20"/>
  <c r="J150" i="20"/>
  <c r="O150" i="20" s="1"/>
  <c r="O102" i="20"/>
  <c r="J151" i="20"/>
  <c r="O151" i="20" s="1"/>
  <c r="O103" i="20"/>
  <c r="I23" i="9"/>
  <c r="J156" i="20"/>
  <c r="O156" i="20" s="1"/>
  <c r="O108" i="20"/>
  <c r="J155" i="20"/>
  <c r="O155" i="20" s="1"/>
  <c r="O107" i="20"/>
  <c r="J149" i="20"/>
  <c r="O149" i="20" s="1"/>
  <c r="O101" i="20"/>
  <c r="J154" i="20"/>
  <c r="O154" i="20" s="1"/>
  <c r="O106" i="20"/>
  <c r="J158" i="20"/>
  <c r="O158" i="20" s="1"/>
  <c r="O110" i="20"/>
  <c r="J152" i="20"/>
  <c r="O152" i="20" s="1"/>
  <c r="O104" i="20"/>
  <c r="J148" i="20"/>
  <c r="O148" i="20" s="1"/>
  <c r="O100" i="20"/>
  <c r="J153" i="20"/>
  <c r="O153" i="20" s="1"/>
  <c r="O105" i="20"/>
  <c r="I22" i="9"/>
  <c r="I63" i="44"/>
  <c r="Q63" i="44" s="1"/>
  <c r="I67" i="44"/>
  <c r="Q67" i="44" s="1"/>
  <c r="R77" i="20"/>
  <c r="R83" i="20"/>
  <c r="R79" i="20"/>
  <c r="R82" i="20"/>
  <c r="R81" i="20"/>
  <c r="R85" i="20"/>
  <c r="R76" i="20"/>
  <c r="R84" i="20"/>
  <c r="R80" i="20"/>
  <c r="R86" i="20"/>
  <c r="R78" i="20"/>
  <c r="N40" i="11"/>
  <c r="N25" i="11"/>
  <c r="M59" i="11"/>
  <c r="O40" i="11"/>
  <c r="L59" i="11"/>
  <c r="J59" i="11"/>
  <c r="T120" i="44"/>
  <c r="H59" i="11"/>
  <c r="R136" i="44"/>
  <c r="R142" i="44"/>
  <c r="R143" i="44"/>
  <c r="R144" i="44"/>
  <c r="R146" i="44"/>
  <c r="R137" i="44"/>
  <c r="R139" i="44"/>
  <c r="R140" i="44"/>
  <c r="R141" i="44"/>
  <c r="T119" i="44"/>
  <c r="S122" i="44"/>
  <c r="R122" i="44"/>
  <c r="J98" i="44"/>
  <c r="Q98" i="44" s="1"/>
  <c r="S121" i="44"/>
  <c r="R121" i="44"/>
  <c r="Q175" i="44"/>
  <c r="J97" i="44"/>
  <c r="Q97" i="44" s="1"/>
  <c r="H7" i="11"/>
  <c r="H54" i="11"/>
  <c r="G60" i="11"/>
  <c r="I65" i="44"/>
  <c r="Q65" i="44" s="1"/>
  <c r="I69" i="44"/>
  <c r="Q69" i="44" s="1"/>
  <c r="I64" i="44"/>
  <c r="Q64" i="44" s="1"/>
  <c r="I68" i="44"/>
  <c r="Q68" i="44" s="1"/>
  <c r="R158" i="44"/>
  <c r="R154" i="44"/>
  <c r="R150" i="44"/>
  <c r="R156" i="44"/>
  <c r="R153" i="44"/>
  <c r="R149" i="44"/>
  <c r="R155" i="44"/>
  <c r="R151" i="44"/>
  <c r="R147" i="44"/>
  <c r="R152" i="44"/>
  <c r="R148" i="44"/>
  <c r="R157" i="44"/>
  <c r="I70" i="44"/>
  <c r="Q70" i="44" s="1"/>
  <c r="I78" i="44"/>
  <c r="Q78" i="44" s="1"/>
  <c r="I71" i="44"/>
  <c r="Q71" i="44" s="1"/>
  <c r="I72" i="44"/>
  <c r="Q72" i="44" s="1"/>
  <c r="T107" i="44"/>
  <c r="R95" i="44"/>
  <c r="S95" i="44"/>
  <c r="S96" i="44"/>
  <c r="R96" i="44"/>
  <c r="I74" i="44"/>
  <c r="T108" i="44"/>
  <c r="I73" i="44"/>
  <c r="T88" i="44"/>
  <c r="S81" i="44"/>
  <c r="R81" i="44"/>
  <c r="R80" i="44"/>
  <c r="S80" i="44"/>
  <c r="R82" i="44"/>
  <c r="S82" i="44"/>
  <c r="T91" i="44"/>
  <c r="R76" i="44"/>
  <c r="S76" i="44"/>
  <c r="S90" i="44"/>
  <c r="R90" i="44"/>
  <c r="S77" i="44"/>
  <c r="R77" i="44"/>
  <c r="T102" i="44"/>
  <c r="T92" i="44"/>
  <c r="T87" i="44"/>
  <c r="T94" i="44"/>
  <c r="T89" i="44"/>
  <c r="R79" i="44"/>
  <c r="S79" i="44"/>
  <c r="R75" i="44"/>
  <c r="S75" i="44"/>
  <c r="T93" i="44"/>
  <c r="Q172" i="20"/>
  <c r="Q90" i="20"/>
  <c r="P90" i="20"/>
  <c r="P94" i="20"/>
  <c r="Q94" i="20"/>
  <c r="P96" i="20"/>
  <c r="Q96" i="20"/>
  <c r="Q89" i="20"/>
  <c r="P89" i="20"/>
  <c r="Q98" i="20"/>
  <c r="P98" i="20"/>
  <c r="Q92" i="20"/>
  <c r="P92" i="20"/>
  <c r="P88" i="20"/>
  <c r="Q88" i="20"/>
  <c r="Q93" i="20"/>
  <c r="P93" i="20"/>
  <c r="Q91" i="20"/>
  <c r="P91" i="20"/>
  <c r="Q95" i="20"/>
  <c r="P95" i="20"/>
  <c r="Q97" i="20"/>
  <c r="P97" i="20"/>
  <c r="Q87" i="20"/>
  <c r="P87" i="20"/>
  <c r="O173" i="20"/>
  <c r="P144" i="20"/>
  <c r="P142" i="20"/>
  <c r="P137" i="20"/>
  <c r="P143" i="20"/>
  <c r="P138" i="20"/>
  <c r="J147" i="20"/>
  <c r="O147" i="20" s="1"/>
  <c r="I49" i="11"/>
  <c r="B12" i="9"/>
  <c r="O119" i="20"/>
  <c r="O115" i="20"/>
  <c r="O118" i="20"/>
  <c r="O112" i="20"/>
  <c r="O121" i="20"/>
  <c r="O113" i="20"/>
  <c r="O120" i="20"/>
  <c r="O111" i="20"/>
  <c r="O116" i="20"/>
  <c r="O122" i="20"/>
  <c r="O114" i="20"/>
  <c r="O117" i="20"/>
  <c r="O178" i="20" l="1"/>
  <c r="I51" i="44"/>
  <c r="Q51" i="44" s="1"/>
  <c r="I55" i="44"/>
  <c r="Q55" i="44" s="1"/>
  <c r="S175" i="44"/>
  <c r="R95" i="20"/>
  <c r="R93" i="20"/>
  <c r="R92" i="20"/>
  <c r="R89" i="20"/>
  <c r="R88" i="20"/>
  <c r="R96" i="20"/>
  <c r="R87" i="20"/>
  <c r="R97" i="20"/>
  <c r="R91" i="20"/>
  <c r="R98" i="20"/>
  <c r="R90" i="20"/>
  <c r="R94" i="20"/>
  <c r="P139" i="20"/>
  <c r="P145" i="20"/>
  <c r="P146" i="20"/>
  <c r="P136" i="20"/>
  <c r="S177" i="44"/>
  <c r="P141" i="20"/>
  <c r="O131" i="20"/>
  <c r="O130" i="20"/>
  <c r="O134" i="20"/>
  <c r="O132" i="20"/>
  <c r="O128" i="20"/>
  <c r="O129" i="20"/>
  <c r="O133" i="20"/>
  <c r="J85" i="44"/>
  <c r="Q85" i="44" s="1"/>
  <c r="R110" i="44"/>
  <c r="S110" i="44"/>
  <c r="J86" i="44"/>
  <c r="Q86" i="44" s="1"/>
  <c r="Q174" i="44"/>
  <c r="S109" i="44"/>
  <c r="R109" i="44"/>
  <c r="T121" i="44"/>
  <c r="T122" i="44"/>
  <c r="I7" i="11"/>
  <c r="I54" i="11"/>
  <c r="H60" i="11"/>
  <c r="I66" i="44"/>
  <c r="Q66" i="44" s="1"/>
  <c r="I53" i="44"/>
  <c r="Q53" i="44" s="1"/>
  <c r="I52" i="44"/>
  <c r="Q52" i="44" s="1"/>
  <c r="I57" i="44"/>
  <c r="Q57" i="44" s="1"/>
  <c r="P140" i="20"/>
  <c r="I56" i="44"/>
  <c r="Q56" i="44" s="1"/>
  <c r="S178" i="44"/>
  <c r="I58" i="44"/>
  <c r="Q58" i="44" s="1"/>
  <c r="I61" i="44"/>
  <c r="I62" i="44"/>
  <c r="T96" i="44"/>
  <c r="T95" i="44"/>
  <c r="I60" i="44"/>
  <c r="Q60" i="44" s="1"/>
  <c r="I59" i="44"/>
  <c r="Q59" i="44" s="1"/>
  <c r="S84" i="44"/>
  <c r="R84" i="44"/>
  <c r="R83" i="44"/>
  <c r="S83" i="44"/>
  <c r="R63" i="44"/>
  <c r="S63" i="44"/>
  <c r="T79" i="44"/>
  <c r="T90" i="44"/>
  <c r="T82" i="44"/>
  <c r="R65" i="44"/>
  <c r="S65" i="44"/>
  <c r="R67" i="44"/>
  <c r="S67" i="44"/>
  <c r="S78" i="44"/>
  <c r="R78" i="44"/>
  <c r="S69" i="44"/>
  <c r="R69" i="44"/>
  <c r="T76" i="44"/>
  <c r="T81" i="44"/>
  <c r="R64" i="44"/>
  <c r="S64" i="44"/>
  <c r="S68" i="44"/>
  <c r="R68" i="44"/>
  <c r="T75" i="44"/>
  <c r="T77" i="44"/>
  <c r="R70" i="44"/>
  <c r="S70" i="44"/>
  <c r="T80" i="44"/>
  <c r="M12" i="11"/>
  <c r="Q173" i="20"/>
  <c r="Q106" i="20"/>
  <c r="P106" i="20"/>
  <c r="P104" i="20"/>
  <c r="Q104" i="20"/>
  <c r="O174" i="20"/>
  <c r="Q99" i="20"/>
  <c r="P99" i="20"/>
  <c r="P102" i="20"/>
  <c r="Q102" i="20"/>
  <c r="Q105" i="20"/>
  <c r="P105" i="20"/>
  <c r="Q101" i="20"/>
  <c r="P101" i="20"/>
  <c r="Q111" i="20"/>
  <c r="P111" i="20"/>
  <c r="Q109" i="20"/>
  <c r="P109" i="20"/>
  <c r="Q107" i="20"/>
  <c r="P107" i="20"/>
  <c r="Q100" i="20"/>
  <c r="P100" i="20"/>
  <c r="P110" i="20"/>
  <c r="Q110" i="20"/>
  <c r="Q103" i="20"/>
  <c r="P103" i="20"/>
  <c r="Q108" i="20"/>
  <c r="P108" i="20"/>
  <c r="O177" i="20"/>
  <c r="P155" i="20"/>
  <c r="P150" i="20"/>
  <c r="P154" i="20"/>
  <c r="P151" i="20"/>
  <c r="P157" i="20"/>
  <c r="P156" i="20"/>
  <c r="P158" i="20"/>
  <c r="P153" i="20"/>
  <c r="P152" i="20"/>
  <c r="P149" i="20"/>
  <c r="P148" i="20"/>
  <c r="P135" i="20"/>
  <c r="B13" i="9"/>
  <c r="J49" i="11"/>
  <c r="O127" i="20"/>
  <c r="O124" i="20"/>
  <c r="O125" i="20"/>
  <c r="O126" i="20"/>
  <c r="O123" i="20"/>
  <c r="I39" i="44" l="1"/>
  <c r="Q39" i="44" s="1"/>
  <c r="I43" i="44"/>
  <c r="Q43" i="44" s="1"/>
  <c r="R103" i="20"/>
  <c r="R100" i="20"/>
  <c r="R109" i="20"/>
  <c r="R101" i="20"/>
  <c r="R104" i="20"/>
  <c r="R110" i="20"/>
  <c r="R108" i="20"/>
  <c r="R107" i="20"/>
  <c r="R111" i="20"/>
  <c r="R105" i="20"/>
  <c r="R99" i="20"/>
  <c r="R102" i="20"/>
  <c r="R106" i="20"/>
  <c r="G18" i="9"/>
  <c r="G22" i="9"/>
  <c r="G23" i="9"/>
  <c r="F23" i="9"/>
  <c r="P133" i="20"/>
  <c r="Q133" i="20"/>
  <c r="P128" i="20"/>
  <c r="Q128" i="20"/>
  <c r="Q131" i="20"/>
  <c r="P131" i="20"/>
  <c r="P129" i="20"/>
  <c r="Q129" i="20"/>
  <c r="Q130" i="20"/>
  <c r="P130" i="20"/>
  <c r="Q134" i="20"/>
  <c r="P134" i="20"/>
  <c r="Q132" i="20"/>
  <c r="P132" i="20"/>
  <c r="S174" i="44"/>
  <c r="T109" i="44"/>
  <c r="T110" i="44"/>
  <c r="R98" i="44"/>
  <c r="S98" i="44"/>
  <c r="R97" i="44"/>
  <c r="Q173" i="44"/>
  <c r="S97" i="44"/>
  <c r="J74" i="44"/>
  <c r="Q74" i="44" s="1"/>
  <c r="J73" i="44"/>
  <c r="Q73" i="44" s="1"/>
  <c r="I60" i="11"/>
  <c r="J7" i="11"/>
  <c r="J54" i="11"/>
  <c r="I40" i="44"/>
  <c r="Q40" i="44" s="1"/>
  <c r="I54" i="44"/>
  <c r="Q54" i="44" s="1"/>
  <c r="I41" i="44"/>
  <c r="Q41" i="44" s="1"/>
  <c r="I45" i="44"/>
  <c r="Q45" i="44" s="1"/>
  <c r="Q177" i="20"/>
  <c r="I44" i="44"/>
  <c r="Q44" i="44" s="1"/>
  <c r="I46" i="44"/>
  <c r="Q46" i="44" s="1"/>
  <c r="T83" i="44"/>
  <c r="I47" i="44"/>
  <c r="Q47" i="44" s="1"/>
  <c r="I50" i="44"/>
  <c r="R71" i="44"/>
  <c r="S71" i="44"/>
  <c r="I48" i="44"/>
  <c r="Q48" i="44" s="1"/>
  <c r="I49" i="44"/>
  <c r="T84" i="44"/>
  <c r="R72" i="44"/>
  <c r="S72" i="44"/>
  <c r="T70" i="44"/>
  <c r="R57" i="44"/>
  <c r="S57" i="44"/>
  <c r="T65" i="44"/>
  <c r="R52" i="44"/>
  <c r="S52" i="44"/>
  <c r="R51" i="44"/>
  <c r="S51" i="44"/>
  <c r="S58" i="44"/>
  <c r="R58" i="44"/>
  <c r="T68" i="44"/>
  <c r="T69" i="44"/>
  <c r="T63" i="44"/>
  <c r="T67" i="44"/>
  <c r="S56" i="44"/>
  <c r="R56" i="44"/>
  <c r="R53" i="44"/>
  <c r="S53" i="44"/>
  <c r="S66" i="44"/>
  <c r="R66" i="44"/>
  <c r="S55" i="44"/>
  <c r="R55" i="44"/>
  <c r="T64" i="44"/>
  <c r="T78" i="44"/>
  <c r="O175" i="20"/>
  <c r="P120" i="20"/>
  <c r="Q120" i="20"/>
  <c r="Q113" i="20"/>
  <c r="P113" i="20"/>
  <c r="Q119" i="20"/>
  <c r="P119" i="20"/>
  <c r="Q116" i="20"/>
  <c r="P116" i="20"/>
  <c r="Q115" i="20"/>
  <c r="P115" i="20"/>
  <c r="Q174" i="20"/>
  <c r="Q123" i="20"/>
  <c r="P123" i="20"/>
  <c r="P118" i="20"/>
  <c r="Q118" i="20"/>
  <c r="Q122" i="20"/>
  <c r="P122" i="20"/>
  <c r="P112" i="20"/>
  <c r="Q112" i="20"/>
  <c r="Q121" i="20"/>
  <c r="P121" i="20"/>
  <c r="Q117" i="20"/>
  <c r="P117" i="20"/>
  <c r="Q114" i="20"/>
  <c r="P114" i="20"/>
  <c r="P147" i="20"/>
  <c r="B14" i="9"/>
  <c r="K49" i="11"/>
  <c r="I27" i="44" l="1"/>
  <c r="Q27" i="44" s="1"/>
  <c r="C17" i="9"/>
  <c r="C22" i="9" s="1"/>
  <c r="I31" i="44"/>
  <c r="Q31" i="44" s="1"/>
  <c r="Q178" i="20"/>
  <c r="R134" i="20"/>
  <c r="R133" i="20"/>
  <c r="R114" i="20"/>
  <c r="R121" i="20"/>
  <c r="R122" i="20"/>
  <c r="R123" i="20"/>
  <c r="R129" i="20"/>
  <c r="R131" i="20"/>
  <c r="R115" i="20"/>
  <c r="R119" i="20"/>
  <c r="R112" i="20"/>
  <c r="R118" i="20"/>
  <c r="R132" i="20"/>
  <c r="R128" i="20"/>
  <c r="R116" i="20"/>
  <c r="R113" i="20"/>
  <c r="R117" i="20"/>
  <c r="R120" i="20"/>
  <c r="R130" i="20"/>
  <c r="N30" i="11"/>
  <c r="O30" i="11"/>
  <c r="O25" i="11"/>
  <c r="J60" i="11"/>
  <c r="J61" i="44"/>
  <c r="Q61" i="44" s="1"/>
  <c r="S86" i="44"/>
  <c r="R86" i="44"/>
  <c r="S173" i="44"/>
  <c r="J62" i="44"/>
  <c r="Q62" i="44" s="1"/>
  <c r="T98" i="44"/>
  <c r="Q172" i="44"/>
  <c r="R85" i="44"/>
  <c r="S85" i="44"/>
  <c r="T97" i="44"/>
  <c r="K54" i="11"/>
  <c r="K7" i="11"/>
  <c r="I28" i="44"/>
  <c r="Q28" i="44" s="1"/>
  <c r="I29" i="44"/>
  <c r="Q29" i="44" s="1"/>
  <c r="I42" i="44"/>
  <c r="Q42" i="44" s="1"/>
  <c r="I33" i="44"/>
  <c r="Q33" i="44" s="1"/>
  <c r="I32" i="44"/>
  <c r="Q32" i="44" s="1"/>
  <c r="I34" i="44"/>
  <c r="Q34" i="44" s="1"/>
  <c r="T72" i="44"/>
  <c r="I37" i="44"/>
  <c r="I38" i="44"/>
  <c r="I35" i="44"/>
  <c r="Q35" i="44" s="1"/>
  <c r="S59" i="44"/>
  <c r="R59" i="44"/>
  <c r="I36" i="44"/>
  <c r="Q36" i="44" s="1"/>
  <c r="T71" i="44"/>
  <c r="R60" i="44"/>
  <c r="S60" i="44"/>
  <c r="R40" i="44"/>
  <c r="S40" i="44"/>
  <c r="T55" i="44"/>
  <c r="T66" i="44"/>
  <c r="T51" i="44"/>
  <c r="R44" i="44"/>
  <c r="S44" i="44"/>
  <c r="T53" i="44"/>
  <c r="S46" i="44"/>
  <c r="R46" i="44"/>
  <c r="S39" i="44"/>
  <c r="R39" i="44"/>
  <c r="R45" i="44"/>
  <c r="S45" i="44"/>
  <c r="S43" i="44"/>
  <c r="R43" i="44"/>
  <c r="S54" i="44"/>
  <c r="R54" i="44"/>
  <c r="S41" i="44"/>
  <c r="R41" i="44"/>
  <c r="T56" i="44"/>
  <c r="T58" i="44"/>
  <c r="T52" i="44"/>
  <c r="T57" i="44"/>
  <c r="M20" i="11"/>
  <c r="B16" i="9"/>
  <c r="O176" i="20"/>
  <c r="Q175" i="20"/>
  <c r="Q125" i="20"/>
  <c r="P125" i="20"/>
  <c r="Q127" i="20"/>
  <c r="P127" i="20"/>
  <c r="P126" i="20"/>
  <c r="Q126" i="20"/>
  <c r="Q124" i="20"/>
  <c r="P124" i="20"/>
  <c r="B15" i="9"/>
  <c r="I15" i="44" l="1"/>
  <c r="Q15" i="44" s="1"/>
  <c r="I19" i="44"/>
  <c r="Q19" i="44" s="1"/>
  <c r="C18" i="9"/>
  <c r="C23" i="9" s="1"/>
  <c r="N12" i="11"/>
  <c r="R124" i="20"/>
  <c r="R159" i="20" s="1"/>
  <c r="R127" i="20"/>
  <c r="R126" i="20"/>
  <c r="R125" i="20"/>
  <c r="H22" i="9"/>
  <c r="K60" i="11"/>
  <c r="S172" i="44"/>
  <c r="T85" i="44"/>
  <c r="S74" i="44"/>
  <c r="R74" i="44"/>
  <c r="T86" i="44"/>
  <c r="J50" i="44"/>
  <c r="Q50" i="44" s="1"/>
  <c r="Q171" i="44"/>
  <c r="S73" i="44"/>
  <c r="R73" i="44"/>
  <c r="J49" i="44"/>
  <c r="Q49" i="44" s="1"/>
  <c r="L7" i="11"/>
  <c r="L54" i="11"/>
  <c r="M49" i="11"/>
  <c r="I16" i="44"/>
  <c r="Q16" i="44" s="1"/>
  <c r="I17" i="44"/>
  <c r="Q17" i="44" s="1"/>
  <c r="I30" i="44"/>
  <c r="Q30" i="44" s="1"/>
  <c r="I21" i="44"/>
  <c r="Q21" i="44" s="1"/>
  <c r="I20" i="44"/>
  <c r="Q20" i="44" s="1"/>
  <c r="I22" i="44"/>
  <c r="Q22" i="44" s="1"/>
  <c r="R48" i="44"/>
  <c r="S48" i="44"/>
  <c r="I23" i="44"/>
  <c r="Q23" i="44" s="1"/>
  <c r="I25" i="44"/>
  <c r="S47" i="44"/>
  <c r="R47" i="44"/>
  <c r="T59" i="44"/>
  <c r="I26" i="44"/>
  <c r="T60" i="44"/>
  <c r="I24" i="44"/>
  <c r="Q24" i="44" s="1"/>
  <c r="T54" i="44"/>
  <c r="T45" i="44"/>
  <c r="S28" i="44"/>
  <c r="R28" i="44"/>
  <c r="S42" i="44"/>
  <c r="R42" i="44"/>
  <c r="S32" i="44"/>
  <c r="R32" i="44"/>
  <c r="T40" i="44"/>
  <c r="R29" i="44"/>
  <c r="S29" i="44"/>
  <c r="S33" i="44"/>
  <c r="R33" i="44"/>
  <c r="R27" i="44"/>
  <c r="S27" i="44"/>
  <c r="T46" i="44"/>
  <c r="T41" i="44"/>
  <c r="T43" i="44"/>
  <c r="T39" i="44"/>
  <c r="T44" i="44"/>
  <c r="S34" i="44"/>
  <c r="R34" i="44"/>
  <c r="S31" i="44"/>
  <c r="R31" i="44"/>
  <c r="M7" i="11"/>
  <c r="M54" i="11"/>
  <c r="Q176" i="20"/>
  <c r="I3" i="44" l="1"/>
  <c r="Q3" i="44" s="1"/>
  <c r="S3" i="44" s="1"/>
  <c r="O12" i="11"/>
  <c r="I7" i="44"/>
  <c r="Q7" i="44" s="1"/>
  <c r="R7" i="44" s="1"/>
  <c r="I135" i="57"/>
  <c r="N35" i="11"/>
  <c r="S171" i="44"/>
  <c r="J37" i="44"/>
  <c r="Q37" i="44" s="1"/>
  <c r="S62" i="44"/>
  <c r="R62" i="44"/>
  <c r="J38" i="44"/>
  <c r="Q38" i="44" s="1"/>
  <c r="T74" i="44"/>
  <c r="T73" i="44"/>
  <c r="R61" i="44"/>
  <c r="Q170" i="44"/>
  <c r="S61" i="44"/>
  <c r="L60" i="11"/>
  <c r="I4" i="44"/>
  <c r="Q4" i="44" s="1"/>
  <c r="R4" i="44" s="1"/>
  <c r="I5" i="44"/>
  <c r="I9" i="44"/>
  <c r="I18" i="44"/>
  <c r="Q18" i="44" s="1"/>
  <c r="I8" i="44"/>
  <c r="I10" i="44"/>
  <c r="I11" i="44"/>
  <c r="Q11" i="44" s="1"/>
  <c r="T48" i="44"/>
  <c r="I12" i="44"/>
  <c r="Q12" i="44" s="1"/>
  <c r="T47" i="44"/>
  <c r="R35" i="44"/>
  <c r="S35" i="44"/>
  <c r="S36" i="44"/>
  <c r="R36" i="44"/>
  <c r="I14" i="44"/>
  <c r="I13" i="44"/>
  <c r="S21" i="44"/>
  <c r="R21" i="44"/>
  <c r="S20" i="44"/>
  <c r="R20" i="44"/>
  <c r="S16" i="44"/>
  <c r="R16" i="44"/>
  <c r="T33" i="44"/>
  <c r="T42" i="44"/>
  <c r="T34" i="44"/>
  <c r="T27" i="44"/>
  <c r="S22" i="44"/>
  <c r="R22" i="44"/>
  <c r="T29" i="44"/>
  <c r="R17" i="44"/>
  <c r="S17" i="44"/>
  <c r="S15" i="44"/>
  <c r="R15" i="44"/>
  <c r="S30" i="44"/>
  <c r="R30" i="44"/>
  <c r="T32" i="44"/>
  <c r="T28" i="44"/>
  <c r="T31" i="44"/>
  <c r="S19" i="44"/>
  <c r="R19" i="44"/>
  <c r="M60" i="11"/>
  <c r="R3" i="44" l="1"/>
  <c r="S7" i="44"/>
  <c r="T7" i="44" s="1"/>
  <c r="O142" i="57"/>
  <c r="Q142" i="57" s="1"/>
  <c r="I142" i="57"/>
  <c r="I130" i="57" s="1"/>
  <c r="O136" i="57"/>
  <c r="Q136" i="57" s="1"/>
  <c r="I136" i="57"/>
  <c r="I124" i="57" s="1"/>
  <c r="O137" i="57"/>
  <c r="Q137" i="57" s="1"/>
  <c r="I137" i="57"/>
  <c r="I125" i="57" s="1"/>
  <c r="O138" i="57"/>
  <c r="Q138" i="57" s="1"/>
  <c r="I138" i="57"/>
  <c r="I126" i="57" s="1"/>
  <c r="O141" i="57"/>
  <c r="Q141" i="57" s="1"/>
  <c r="I141" i="57"/>
  <c r="I129" i="57" s="1"/>
  <c r="I146" i="57"/>
  <c r="I134" i="57" s="1"/>
  <c r="O146" i="57"/>
  <c r="Q146" i="57" s="1"/>
  <c r="O143" i="57"/>
  <c r="Q143" i="57" s="1"/>
  <c r="I143" i="57"/>
  <c r="I131" i="57" s="1"/>
  <c r="O145" i="57"/>
  <c r="Q145" i="57" s="1"/>
  <c r="I145" i="57"/>
  <c r="I133" i="57" s="1"/>
  <c r="O140" i="57"/>
  <c r="Q140" i="57" s="1"/>
  <c r="I140" i="57"/>
  <c r="I128" i="57" s="1"/>
  <c r="I139" i="57"/>
  <c r="I127" i="57" s="1"/>
  <c r="O139" i="57"/>
  <c r="Q139" i="57" s="1"/>
  <c r="O144" i="57"/>
  <c r="Q144" i="57" s="1"/>
  <c r="I144" i="57"/>
  <c r="I132" i="57" s="1"/>
  <c r="I123" i="57"/>
  <c r="O135" i="57"/>
  <c r="Q135" i="57" s="1"/>
  <c r="Q10" i="44"/>
  <c r="S10" i="44" s="1"/>
  <c r="Q8" i="44"/>
  <c r="S8" i="44" s="1"/>
  <c r="Q9" i="44"/>
  <c r="S9" i="44" s="1"/>
  <c r="Q5" i="44"/>
  <c r="S5" i="44" s="1"/>
  <c r="H23" i="9"/>
  <c r="S170" i="44"/>
  <c r="T62" i="44"/>
  <c r="R50" i="44"/>
  <c r="S50" i="44"/>
  <c r="S49" i="44"/>
  <c r="Q169" i="44"/>
  <c r="R49" i="44"/>
  <c r="T61" i="44"/>
  <c r="J26" i="44"/>
  <c r="Q26" i="44" s="1"/>
  <c r="J25" i="44"/>
  <c r="Q25" i="44" s="1"/>
  <c r="S4" i="44"/>
  <c r="T4" i="44" s="1"/>
  <c r="I6" i="44"/>
  <c r="T36" i="44"/>
  <c r="R11" i="44"/>
  <c r="S11" i="44"/>
  <c r="R23" i="44"/>
  <c r="S23" i="44"/>
  <c r="T35" i="44"/>
  <c r="R12" i="44"/>
  <c r="S12" i="44"/>
  <c r="S24" i="44"/>
  <c r="R24" i="44"/>
  <c r="T19" i="44"/>
  <c r="T3" i="44"/>
  <c r="T15" i="44"/>
  <c r="T20" i="44"/>
  <c r="T22" i="44"/>
  <c r="T16" i="44"/>
  <c r="T21" i="44"/>
  <c r="S18" i="44"/>
  <c r="R18" i="44"/>
  <c r="T30" i="44"/>
  <c r="T17" i="44"/>
  <c r="S169" i="44" l="1"/>
  <c r="R10" i="44"/>
  <c r="R9" i="44"/>
  <c r="S139" i="57"/>
  <c r="R139" i="57"/>
  <c r="S145" i="57"/>
  <c r="R145" i="57"/>
  <c r="S143" i="57"/>
  <c r="R143" i="57"/>
  <c r="I116" i="57"/>
  <c r="Q128" i="57"/>
  <c r="I121" i="57"/>
  <c r="Q133" i="57"/>
  <c r="I122" i="57"/>
  <c r="Q134" i="57"/>
  <c r="O149" i="57"/>
  <c r="Q149" i="57" s="1"/>
  <c r="I149" i="57"/>
  <c r="S136" i="57"/>
  <c r="R136" i="57"/>
  <c r="R142" i="57"/>
  <c r="S142" i="57"/>
  <c r="I156" i="57"/>
  <c r="O156" i="57"/>
  <c r="Q156" i="57" s="1"/>
  <c r="I151" i="57"/>
  <c r="O151" i="57"/>
  <c r="Q151" i="57" s="1"/>
  <c r="I119" i="57"/>
  <c r="Q131" i="57"/>
  <c r="R146" i="57"/>
  <c r="S146" i="57"/>
  <c r="R141" i="57"/>
  <c r="S141" i="57"/>
  <c r="O150" i="57"/>
  <c r="Q150" i="57" s="1"/>
  <c r="I150" i="57"/>
  <c r="I112" i="57"/>
  <c r="Q124" i="57"/>
  <c r="O154" i="57"/>
  <c r="Q154" i="57" s="1"/>
  <c r="I154" i="57"/>
  <c r="I120" i="57"/>
  <c r="Q132" i="57"/>
  <c r="S140" i="57"/>
  <c r="R140" i="57"/>
  <c r="I117" i="57"/>
  <c r="Q129" i="57"/>
  <c r="R138" i="57"/>
  <c r="S138" i="57"/>
  <c r="R137" i="57"/>
  <c r="S137" i="57"/>
  <c r="I148" i="57"/>
  <c r="O148" i="57"/>
  <c r="Q148" i="57" s="1"/>
  <c r="I118" i="57"/>
  <c r="Q130" i="57"/>
  <c r="S144" i="57"/>
  <c r="R144" i="57"/>
  <c r="I115" i="57"/>
  <c r="Q127" i="57"/>
  <c r="I152" i="57"/>
  <c r="O152" i="57"/>
  <c r="Q152" i="57" s="1"/>
  <c r="O157" i="57"/>
  <c r="Q157" i="57" s="1"/>
  <c r="I157" i="57"/>
  <c r="O155" i="57"/>
  <c r="Q155" i="57" s="1"/>
  <c r="I155" i="57"/>
  <c r="O158" i="57"/>
  <c r="Q158" i="57" s="1"/>
  <c r="I158" i="57"/>
  <c r="O153" i="57"/>
  <c r="Q153" i="57" s="1"/>
  <c r="I153" i="57"/>
  <c r="Q126" i="57"/>
  <c r="I114" i="57"/>
  <c r="I113" i="57"/>
  <c r="Q125" i="57"/>
  <c r="S135" i="57"/>
  <c r="R135" i="57"/>
  <c r="Q177" i="57"/>
  <c r="I111" i="57"/>
  <c r="Q123" i="57"/>
  <c r="I147" i="57"/>
  <c r="O147" i="57"/>
  <c r="Q147" i="57" s="1"/>
  <c r="R8" i="44"/>
  <c r="R5" i="44"/>
  <c r="T9" i="44"/>
  <c r="T8" i="44"/>
  <c r="T10" i="44"/>
  <c r="Q6" i="44"/>
  <c r="S6" i="44" s="1"/>
  <c r="T5" i="44"/>
  <c r="O35" i="11"/>
  <c r="J14" i="44"/>
  <c r="Q14" i="44" s="1"/>
  <c r="S37" i="44"/>
  <c r="Q168" i="44"/>
  <c r="R37" i="44"/>
  <c r="T49" i="44"/>
  <c r="J13" i="44"/>
  <c r="Q13" i="44" s="1"/>
  <c r="T50" i="44"/>
  <c r="R38" i="44"/>
  <c r="S38" i="44"/>
  <c r="S139" i="44"/>
  <c r="S143" i="44"/>
  <c r="S151" i="44"/>
  <c r="S155" i="44"/>
  <c r="S136" i="44"/>
  <c r="S140" i="44"/>
  <c r="S144" i="44"/>
  <c r="S148" i="44"/>
  <c r="S152" i="44"/>
  <c r="S156" i="44"/>
  <c r="S137" i="44"/>
  <c r="S141" i="44"/>
  <c r="S145" i="44"/>
  <c r="S149" i="44"/>
  <c r="S153" i="44"/>
  <c r="S157" i="44"/>
  <c r="S138" i="44"/>
  <c r="S142" i="44"/>
  <c r="S146" i="44"/>
  <c r="S150" i="44"/>
  <c r="S154" i="44"/>
  <c r="S158" i="44"/>
  <c r="T12" i="44"/>
  <c r="T23" i="44"/>
  <c r="T11" i="44"/>
  <c r="T24" i="44"/>
  <c r="T18" i="44"/>
  <c r="J22" i="9" l="1"/>
  <c r="S177" i="57"/>
  <c r="U177" i="57" s="1"/>
  <c r="S158" i="57"/>
  <c r="R158" i="57"/>
  <c r="R155" i="57"/>
  <c r="S155" i="57"/>
  <c r="S150" i="57"/>
  <c r="R150" i="57"/>
  <c r="R153" i="57"/>
  <c r="S153" i="57"/>
  <c r="S157" i="57"/>
  <c r="R157" i="57"/>
  <c r="Q114" i="57"/>
  <c r="I102" i="57"/>
  <c r="S148" i="57"/>
  <c r="R148" i="57"/>
  <c r="S129" i="57"/>
  <c r="T129" i="57" s="1"/>
  <c r="R129" i="57"/>
  <c r="S134" i="57"/>
  <c r="T134" i="57" s="1"/>
  <c r="R134" i="57"/>
  <c r="R133" i="57"/>
  <c r="S133" i="57"/>
  <c r="T133" i="57" s="1"/>
  <c r="R126" i="57"/>
  <c r="S126" i="57"/>
  <c r="R127" i="57"/>
  <c r="S127" i="57"/>
  <c r="Q117" i="57"/>
  <c r="I105" i="57"/>
  <c r="S124" i="57"/>
  <c r="R124" i="57"/>
  <c r="S156" i="57"/>
  <c r="R156" i="57"/>
  <c r="S149" i="57"/>
  <c r="R149" i="57"/>
  <c r="Q122" i="57"/>
  <c r="I110" i="57"/>
  <c r="Q121" i="57"/>
  <c r="I109" i="57"/>
  <c r="S125" i="57"/>
  <c r="R125" i="57"/>
  <c r="S152" i="57"/>
  <c r="R152" i="57"/>
  <c r="I103" i="57"/>
  <c r="Q115" i="57"/>
  <c r="S130" i="57"/>
  <c r="T130" i="57" s="1"/>
  <c r="R130" i="57"/>
  <c r="R132" i="57"/>
  <c r="S132" i="57"/>
  <c r="T132" i="57" s="1"/>
  <c r="R154" i="57"/>
  <c r="S154" i="57"/>
  <c r="I100" i="57"/>
  <c r="Q112" i="57"/>
  <c r="S131" i="57"/>
  <c r="T131" i="57" s="1"/>
  <c r="R131" i="57"/>
  <c r="S151" i="57"/>
  <c r="R151" i="57"/>
  <c r="R128" i="57"/>
  <c r="S128" i="57"/>
  <c r="Q113" i="57"/>
  <c r="I101" i="57"/>
  <c r="I106" i="57"/>
  <c r="Q118" i="57"/>
  <c r="Q120" i="57"/>
  <c r="I108" i="57"/>
  <c r="I107" i="57"/>
  <c r="Q119" i="57"/>
  <c r="Q116" i="57"/>
  <c r="I104" i="57"/>
  <c r="S147" i="57"/>
  <c r="R147" i="57"/>
  <c r="Q178" i="57"/>
  <c r="I99" i="57"/>
  <c r="Q111" i="57"/>
  <c r="S123" i="57"/>
  <c r="R123" i="57"/>
  <c r="Q176" i="57"/>
  <c r="T6" i="44"/>
  <c r="R6" i="44"/>
  <c r="Q166" i="44"/>
  <c r="S13" i="44"/>
  <c r="R13" i="44"/>
  <c r="T37" i="44"/>
  <c r="R26" i="44"/>
  <c r="S26" i="44"/>
  <c r="T38" i="44"/>
  <c r="S25" i="44"/>
  <c r="R25" i="44"/>
  <c r="Q167" i="44"/>
  <c r="S168" i="44"/>
  <c r="R14" i="44"/>
  <c r="S14" i="44"/>
  <c r="S147" i="44"/>
  <c r="S135" i="44"/>
  <c r="Q177" i="44"/>
  <c r="Q176" i="44"/>
  <c r="N45" i="11" l="1"/>
  <c r="S178" i="57"/>
  <c r="U178" i="57" s="1"/>
  <c r="S176" i="57"/>
  <c r="Q104" i="57"/>
  <c r="I92" i="57"/>
  <c r="R119" i="57"/>
  <c r="S119" i="57"/>
  <c r="Q101" i="57"/>
  <c r="I89" i="57"/>
  <c r="S115" i="57"/>
  <c r="R115" i="57"/>
  <c r="Q109" i="57"/>
  <c r="I97" i="57"/>
  <c r="Q110" i="57"/>
  <c r="I98" i="57"/>
  <c r="T126" i="57"/>
  <c r="Q102" i="57"/>
  <c r="I90" i="57"/>
  <c r="R116" i="57"/>
  <c r="S116" i="57"/>
  <c r="Q107" i="57"/>
  <c r="I95" i="57"/>
  <c r="R113" i="57"/>
  <c r="S113" i="57"/>
  <c r="I91" i="57"/>
  <c r="Q103" i="57"/>
  <c r="T125" i="57"/>
  <c r="S121" i="57"/>
  <c r="R121" i="57"/>
  <c r="S122" i="57"/>
  <c r="R122" i="57"/>
  <c r="T124" i="57"/>
  <c r="S114" i="57"/>
  <c r="R114" i="57"/>
  <c r="Q108" i="57"/>
  <c r="I96" i="57"/>
  <c r="S118" i="57"/>
  <c r="R118" i="57"/>
  <c r="T128" i="57"/>
  <c r="S112" i="57"/>
  <c r="R112" i="57"/>
  <c r="I93" i="57"/>
  <c r="Q105" i="57"/>
  <c r="T127" i="57"/>
  <c r="R120" i="57"/>
  <c r="S120" i="57"/>
  <c r="Q106" i="57"/>
  <c r="I94" i="57"/>
  <c r="I88" i="57"/>
  <c r="Q100" i="57"/>
  <c r="S117" i="57"/>
  <c r="R117" i="57"/>
  <c r="I87" i="57"/>
  <c r="Q99" i="57"/>
  <c r="T123" i="57"/>
  <c r="S111" i="57"/>
  <c r="R111" i="57"/>
  <c r="Q175" i="57"/>
  <c r="S166" i="44"/>
  <c r="S167" i="44"/>
  <c r="T14" i="44"/>
  <c r="T26" i="44"/>
  <c r="T25" i="44"/>
  <c r="T13" i="44"/>
  <c r="S175" i="57" l="1"/>
  <c r="S105" i="57"/>
  <c r="R105" i="57"/>
  <c r="I84" i="57"/>
  <c r="Q96" i="57"/>
  <c r="R103" i="57"/>
  <c r="S103" i="57"/>
  <c r="T113" i="57"/>
  <c r="I83" i="57"/>
  <c r="Q95" i="57"/>
  <c r="I78" i="57"/>
  <c r="Q90" i="57"/>
  <c r="Q98" i="57"/>
  <c r="I86" i="57"/>
  <c r="I77" i="57"/>
  <c r="Q89" i="57"/>
  <c r="T119" i="57"/>
  <c r="Q93" i="57"/>
  <c r="I81" i="57"/>
  <c r="T118" i="57"/>
  <c r="R108" i="57"/>
  <c r="S108" i="57"/>
  <c r="T122" i="57"/>
  <c r="I79" i="57"/>
  <c r="Q91" i="57"/>
  <c r="S107" i="57"/>
  <c r="R107" i="57"/>
  <c r="R102" i="57"/>
  <c r="S102" i="57"/>
  <c r="R110" i="57"/>
  <c r="S110" i="57"/>
  <c r="S101" i="57"/>
  <c r="R101" i="57"/>
  <c r="R100" i="57"/>
  <c r="S100" i="57"/>
  <c r="Q94" i="57"/>
  <c r="I82" i="57"/>
  <c r="T120" i="57"/>
  <c r="T116" i="57"/>
  <c r="Q97" i="57"/>
  <c r="I85" i="57"/>
  <c r="I80" i="57"/>
  <c r="Q92" i="57"/>
  <c r="T117" i="57"/>
  <c r="Q88" i="57"/>
  <c r="I76" i="57"/>
  <c r="R106" i="57"/>
  <c r="S106" i="57"/>
  <c r="T112" i="57"/>
  <c r="T114" i="57"/>
  <c r="T121" i="57"/>
  <c r="S109" i="57"/>
  <c r="R109" i="57"/>
  <c r="T115" i="57"/>
  <c r="R104" i="57"/>
  <c r="S104" i="57"/>
  <c r="T111" i="57"/>
  <c r="R99" i="57"/>
  <c r="Q174" i="57"/>
  <c r="S99" i="57"/>
  <c r="Q87" i="57"/>
  <c r="I75" i="57"/>
  <c r="T104" i="57" l="1"/>
  <c r="T109" i="57"/>
  <c r="T101" i="57"/>
  <c r="S98" i="57"/>
  <c r="R98" i="57"/>
  <c r="T105" i="57"/>
  <c r="S174" i="57"/>
  <c r="I70" i="57"/>
  <c r="Q82" i="57"/>
  <c r="S91" i="57"/>
  <c r="R91" i="57"/>
  <c r="S90" i="57"/>
  <c r="R90" i="57"/>
  <c r="T103" i="57"/>
  <c r="R96" i="57"/>
  <c r="S96" i="57"/>
  <c r="R97" i="57"/>
  <c r="S97" i="57"/>
  <c r="R93" i="57"/>
  <c r="S93" i="57"/>
  <c r="Q77" i="57"/>
  <c r="I65" i="57"/>
  <c r="I71" i="57"/>
  <c r="Q83" i="57"/>
  <c r="Q76" i="57"/>
  <c r="I64" i="57"/>
  <c r="S92" i="57"/>
  <c r="R92" i="57"/>
  <c r="R88" i="57"/>
  <c r="S88" i="57"/>
  <c r="Q80" i="57"/>
  <c r="I68" i="57"/>
  <c r="R94" i="57"/>
  <c r="S94" i="57"/>
  <c r="T107" i="57"/>
  <c r="I67" i="57"/>
  <c r="Q79" i="57"/>
  <c r="I66" i="57"/>
  <c r="Q78" i="57"/>
  <c r="I72" i="57"/>
  <c r="Q84" i="57"/>
  <c r="T106" i="57"/>
  <c r="I73" i="57"/>
  <c r="Q85" i="57"/>
  <c r="T100" i="57"/>
  <c r="T110" i="57"/>
  <c r="T102" i="57"/>
  <c r="T108" i="57"/>
  <c r="I69" i="57"/>
  <c r="Q81" i="57"/>
  <c r="R89" i="57"/>
  <c r="S89" i="57"/>
  <c r="I74" i="57"/>
  <c r="Q86" i="57"/>
  <c r="S95" i="57"/>
  <c r="R95" i="57"/>
  <c r="T99" i="57"/>
  <c r="I63" i="57"/>
  <c r="Q75" i="57"/>
  <c r="S87" i="57"/>
  <c r="Q173" i="57"/>
  <c r="R87" i="57"/>
  <c r="Q74" i="57" l="1"/>
  <c r="I62" i="57"/>
  <c r="I53" i="57"/>
  <c r="Q65" i="57"/>
  <c r="T93" i="57"/>
  <c r="T98" i="57"/>
  <c r="I60" i="57"/>
  <c r="Q72" i="57"/>
  <c r="I54" i="57"/>
  <c r="Q66" i="57"/>
  <c r="R85" i="57"/>
  <c r="S85" i="57"/>
  <c r="R79" i="57"/>
  <c r="S79" i="57"/>
  <c r="T94" i="57"/>
  <c r="T92" i="57"/>
  <c r="S77" i="57"/>
  <c r="R77" i="57"/>
  <c r="T91" i="57"/>
  <c r="R80" i="57"/>
  <c r="S80" i="57"/>
  <c r="T89" i="57"/>
  <c r="S81" i="57"/>
  <c r="R81" i="57"/>
  <c r="T88" i="57"/>
  <c r="T95" i="57"/>
  <c r="I57" i="57"/>
  <c r="Q69" i="57"/>
  <c r="Q73" i="57"/>
  <c r="I61" i="57"/>
  <c r="Q67" i="57"/>
  <c r="I55" i="57"/>
  <c r="Q64" i="57"/>
  <c r="I52" i="57"/>
  <c r="S83" i="57"/>
  <c r="R83" i="57"/>
  <c r="T97" i="57"/>
  <c r="T96" i="57"/>
  <c r="S82" i="57"/>
  <c r="R82" i="57"/>
  <c r="S173" i="57"/>
  <c r="R86" i="57"/>
  <c r="S86" i="57"/>
  <c r="R84" i="57"/>
  <c r="S84" i="57"/>
  <c r="R78" i="57"/>
  <c r="S78" i="57"/>
  <c r="Q68" i="57"/>
  <c r="I56" i="57"/>
  <c r="S76" i="57"/>
  <c r="R76" i="57"/>
  <c r="Q71" i="57"/>
  <c r="I59" i="57"/>
  <c r="T90" i="57"/>
  <c r="Q70" i="57"/>
  <c r="I58" i="57"/>
  <c r="T87" i="57"/>
  <c r="S75" i="57"/>
  <c r="R75" i="57"/>
  <c r="Q172" i="57"/>
  <c r="I51" i="57"/>
  <c r="Q63" i="57"/>
  <c r="T19" i="11"/>
  <c r="S172" i="57" l="1"/>
  <c r="T82" i="57"/>
  <c r="T83" i="57"/>
  <c r="S68" i="57"/>
  <c r="R68" i="57"/>
  <c r="R64" i="57"/>
  <c r="S64" i="57"/>
  <c r="R67" i="57"/>
  <c r="S67" i="57"/>
  <c r="R73" i="57"/>
  <c r="S73" i="57"/>
  <c r="I45" i="57"/>
  <c r="Q57" i="57"/>
  <c r="T77" i="57"/>
  <c r="R66" i="57"/>
  <c r="S66" i="57"/>
  <c r="S65" i="57"/>
  <c r="R65" i="57"/>
  <c r="I46" i="57"/>
  <c r="Q58" i="57"/>
  <c r="I47" i="57"/>
  <c r="Q59" i="57"/>
  <c r="T84" i="57"/>
  <c r="T80" i="57"/>
  <c r="Q54" i="57"/>
  <c r="I42" i="57"/>
  <c r="Q53" i="57"/>
  <c r="I41" i="57"/>
  <c r="T81" i="57"/>
  <c r="S72" i="57"/>
  <c r="R72" i="57"/>
  <c r="Q62" i="57"/>
  <c r="I50" i="57"/>
  <c r="R70" i="57"/>
  <c r="S70" i="57"/>
  <c r="S71" i="57"/>
  <c r="R71" i="57"/>
  <c r="T76" i="57"/>
  <c r="Q56" i="57"/>
  <c r="I44" i="57"/>
  <c r="T78" i="57"/>
  <c r="T86" i="57"/>
  <c r="I40" i="57"/>
  <c r="Q52" i="57"/>
  <c r="I43" i="57"/>
  <c r="Q55" i="57"/>
  <c r="Q61" i="57"/>
  <c r="I49" i="57"/>
  <c r="R69" i="57"/>
  <c r="S69" i="57"/>
  <c r="T79" i="57"/>
  <c r="T85" i="57"/>
  <c r="I48" i="57"/>
  <c r="Q60" i="57"/>
  <c r="S74" i="57"/>
  <c r="R74" i="57"/>
  <c r="I39" i="57"/>
  <c r="Q51" i="57"/>
  <c r="T75" i="57"/>
  <c r="S63" i="57"/>
  <c r="R63" i="57"/>
  <c r="Q171" i="57"/>
  <c r="N63" i="11"/>
  <c r="N64" i="11" s="1"/>
  <c r="N48" i="11"/>
  <c r="T69" i="57" l="1"/>
  <c r="R55" i="57"/>
  <c r="S55" i="57"/>
  <c r="I32" i="57"/>
  <c r="Q44" i="57"/>
  <c r="T70" i="57"/>
  <c r="R57" i="57"/>
  <c r="S57" i="57"/>
  <c r="T67" i="57"/>
  <c r="S171" i="57"/>
  <c r="T74" i="57"/>
  <c r="I31" i="57"/>
  <c r="Q43" i="57"/>
  <c r="S56" i="57"/>
  <c r="R56" i="57"/>
  <c r="T71" i="57"/>
  <c r="T72" i="57"/>
  <c r="T65" i="57"/>
  <c r="Q45" i="57"/>
  <c r="I33" i="57"/>
  <c r="T68" i="57"/>
  <c r="I37" i="57"/>
  <c r="Q49" i="57"/>
  <c r="R52" i="57"/>
  <c r="S52" i="57"/>
  <c r="I38" i="57"/>
  <c r="Q50" i="57"/>
  <c r="I29" i="57"/>
  <c r="Q41" i="57"/>
  <c r="I30" i="57"/>
  <c r="Q42" i="57"/>
  <c r="S59" i="57"/>
  <c r="R59" i="57"/>
  <c r="R58" i="57"/>
  <c r="S58" i="57"/>
  <c r="T66" i="57"/>
  <c r="T73" i="57"/>
  <c r="T64" i="57"/>
  <c r="R60" i="57"/>
  <c r="S60" i="57"/>
  <c r="I36" i="57"/>
  <c r="Q48" i="57"/>
  <c r="R61" i="57"/>
  <c r="S61" i="57"/>
  <c r="I28" i="57"/>
  <c r="Q40" i="57"/>
  <c r="R62" i="57"/>
  <c r="S62" i="57"/>
  <c r="R53" i="57"/>
  <c r="S53" i="57"/>
  <c r="R54" i="57"/>
  <c r="S54" i="57"/>
  <c r="I35" i="57"/>
  <c r="Q47" i="57"/>
  <c r="I34" i="57"/>
  <c r="Q46" i="57"/>
  <c r="R51" i="57"/>
  <c r="S51" i="57"/>
  <c r="Q170" i="57"/>
  <c r="T63" i="57"/>
  <c r="I27" i="57"/>
  <c r="Q39" i="57"/>
  <c r="N59" i="11"/>
  <c r="S170" i="57" l="1"/>
  <c r="T54" i="57"/>
  <c r="S40" i="57"/>
  <c r="R40" i="57"/>
  <c r="R47" i="57"/>
  <c r="S47" i="57"/>
  <c r="T53" i="57"/>
  <c r="T62" i="57"/>
  <c r="Q35" i="57"/>
  <c r="I23" i="57"/>
  <c r="I24" i="57"/>
  <c r="Q36" i="57"/>
  <c r="T59" i="57"/>
  <c r="I18" i="57"/>
  <c r="Q30" i="57"/>
  <c r="I25" i="57"/>
  <c r="Q37" i="57"/>
  <c r="R45" i="57"/>
  <c r="S45" i="57"/>
  <c r="T56" i="57"/>
  <c r="Q31" i="57"/>
  <c r="I19" i="57"/>
  <c r="T57" i="57"/>
  <c r="T55" i="57"/>
  <c r="R46" i="57"/>
  <c r="S46" i="57"/>
  <c r="T58" i="57"/>
  <c r="R41" i="57"/>
  <c r="S41" i="57"/>
  <c r="R50" i="57"/>
  <c r="S50" i="57"/>
  <c r="T52" i="57"/>
  <c r="I22" i="57"/>
  <c r="Q34" i="57"/>
  <c r="I16" i="57"/>
  <c r="Q28" i="57"/>
  <c r="Q29" i="57"/>
  <c r="I17" i="57"/>
  <c r="I26" i="57"/>
  <c r="Q38" i="57"/>
  <c r="S44" i="57"/>
  <c r="R44" i="57"/>
  <c r="T61" i="57"/>
  <c r="S48" i="57"/>
  <c r="R48" i="57"/>
  <c r="T60" i="57"/>
  <c r="S42" i="57"/>
  <c r="R42" i="57"/>
  <c r="R49" i="57"/>
  <c r="S49" i="57"/>
  <c r="I21" i="57"/>
  <c r="Q33" i="57"/>
  <c r="R43" i="57"/>
  <c r="S43" i="57"/>
  <c r="I20" i="57"/>
  <c r="Q32" i="57"/>
  <c r="Q169" i="57"/>
  <c r="R39" i="57"/>
  <c r="S39" i="57"/>
  <c r="T51" i="57"/>
  <c r="I15" i="57"/>
  <c r="Q27" i="57"/>
  <c r="S169" i="57" l="1"/>
  <c r="T50" i="57"/>
  <c r="T46" i="57"/>
  <c r="I8" i="57"/>
  <c r="Q8" i="57" s="1"/>
  <c r="Q20" i="57"/>
  <c r="T48" i="57"/>
  <c r="T41" i="57"/>
  <c r="R30" i="57"/>
  <c r="S30" i="57"/>
  <c r="Q23" i="57"/>
  <c r="I11" i="57"/>
  <c r="Q11" i="57" s="1"/>
  <c r="R38" i="57"/>
  <c r="S38" i="57"/>
  <c r="S28" i="57"/>
  <c r="R28" i="57"/>
  <c r="S34" i="57"/>
  <c r="R34" i="57"/>
  <c r="S33" i="57"/>
  <c r="R33" i="57"/>
  <c r="T49" i="57"/>
  <c r="T44" i="57"/>
  <c r="I14" i="57"/>
  <c r="Q14" i="57" s="1"/>
  <c r="Q26" i="57"/>
  <c r="I4" i="57"/>
  <c r="Q4" i="57" s="1"/>
  <c r="Q16" i="57"/>
  <c r="Q22" i="57"/>
  <c r="I10" i="57"/>
  <c r="Q10" i="57" s="1"/>
  <c r="Q18" i="57"/>
  <c r="I6" i="57"/>
  <c r="Q6" i="57" s="1"/>
  <c r="S35" i="57"/>
  <c r="R35" i="57"/>
  <c r="T40" i="57"/>
  <c r="I9" i="57"/>
  <c r="Q9" i="57" s="1"/>
  <c r="Q21" i="57"/>
  <c r="T42" i="57"/>
  <c r="I5" i="57"/>
  <c r="Q5" i="57" s="1"/>
  <c r="Q17" i="57"/>
  <c r="Q19" i="57"/>
  <c r="I7" i="57"/>
  <c r="Q7" i="57" s="1"/>
  <c r="T45" i="57"/>
  <c r="S37" i="57"/>
  <c r="R37" i="57"/>
  <c r="S36" i="57"/>
  <c r="R36" i="57"/>
  <c r="T47" i="57"/>
  <c r="S32" i="57"/>
  <c r="R32" i="57"/>
  <c r="T43" i="57"/>
  <c r="S29" i="57"/>
  <c r="R29" i="57"/>
  <c r="R31" i="57"/>
  <c r="S31" i="57"/>
  <c r="I13" i="57"/>
  <c r="Q13" i="57" s="1"/>
  <c r="Q25" i="57"/>
  <c r="I12" i="57"/>
  <c r="Q12" i="57" s="1"/>
  <c r="Q24" i="57"/>
  <c r="I3" i="57"/>
  <c r="Q3" i="57" s="1"/>
  <c r="Q15" i="57"/>
  <c r="T39" i="57"/>
  <c r="R27" i="57"/>
  <c r="S27" i="57"/>
  <c r="Q168" i="57"/>
  <c r="R17" i="57" l="1"/>
  <c r="S17" i="57"/>
  <c r="S10" i="57"/>
  <c r="R10" i="57"/>
  <c r="T34" i="57"/>
  <c r="S25" i="57"/>
  <c r="R25" i="57"/>
  <c r="T36" i="57"/>
  <c r="S5" i="57"/>
  <c r="R5" i="57"/>
  <c r="S22" i="57"/>
  <c r="R22" i="57"/>
  <c r="T38" i="57"/>
  <c r="R11" i="57"/>
  <c r="S11" i="57"/>
  <c r="T30" i="57"/>
  <c r="R20" i="57"/>
  <c r="S20" i="57"/>
  <c r="R12" i="57"/>
  <c r="S12" i="57"/>
  <c r="S13" i="57"/>
  <c r="R13" i="57"/>
  <c r="S7" i="57"/>
  <c r="R7" i="57"/>
  <c r="S21" i="57"/>
  <c r="R21" i="57"/>
  <c r="R6" i="57"/>
  <c r="S6" i="57"/>
  <c r="S16" i="57"/>
  <c r="R16" i="57"/>
  <c r="R26" i="57"/>
  <c r="S26" i="57"/>
  <c r="T28" i="57"/>
  <c r="S23" i="57"/>
  <c r="R23" i="57"/>
  <c r="S8" i="57"/>
  <c r="R8" i="57"/>
  <c r="T29" i="57"/>
  <c r="T32" i="57"/>
  <c r="S168" i="57"/>
  <c r="S24" i="57"/>
  <c r="R24" i="57"/>
  <c r="T31" i="57"/>
  <c r="T37" i="57"/>
  <c r="R19" i="57"/>
  <c r="S19" i="57"/>
  <c r="S9" i="57"/>
  <c r="R9" i="57"/>
  <c r="T35" i="57"/>
  <c r="S18" i="57"/>
  <c r="R18" i="57"/>
  <c r="R4" i="57"/>
  <c r="S4" i="57"/>
  <c r="R14" i="57"/>
  <c r="S14" i="57"/>
  <c r="T33" i="57"/>
  <c r="T27" i="57"/>
  <c r="S15" i="57"/>
  <c r="Q167" i="57"/>
  <c r="R15" i="57"/>
  <c r="R3" i="57"/>
  <c r="S3" i="57"/>
  <c r="Q166" i="57"/>
  <c r="S167" i="57" l="1"/>
  <c r="S166" i="57"/>
  <c r="T12" i="57"/>
  <c r="T11" i="57"/>
  <c r="T14" i="57"/>
  <c r="T19" i="57"/>
  <c r="T18" i="57"/>
  <c r="T9" i="57"/>
  <c r="T23" i="57"/>
  <c r="T16" i="57"/>
  <c r="T21" i="57"/>
  <c r="T22" i="57"/>
  <c r="T25" i="57"/>
  <c r="T26" i="57"/>
  <c r="T6" i="57"/>
  <c r="T20" i="57"/>
  <c r="T17" i="57"/>
  <c r="T4" i="57"/>
  <c r="T24" i="57"/>
  <c r="T8" i="57"/>
  <c r="T7" i="57"/>
  <c r="T13" i="57"/>
  <c r="T5" i="57"/>
  <c r="T10" i="57"/>
  <c r="T3" i="57"/>
  <c r="T15" i="57"/>
  <c r="J23" i="9" l="1"/>
  <c r="O45" i="11" l="1"/>
  <c r="O48" i="11" l="1"/>
  <c r="O63" i="11"/>
  <c r="O64" i="11" s="1"/>
  <c r="O59" i="11" l="1"/>
  <c r="E23" i="9" l="1"/>
  <c r="E22" i="9"/>
  <c r="O20" i="11" l="1"/>
  <c r="N20" i="11"/>
  <c r="T20" i="11" l="1"/>
  <c r="O50" i="11" l="1"/>
  <c r="N50" i="11"/>
  <c r="T21" i="11"/>
  <c r="O61" i="11" l="1"/>
  <c r="N61" i="11"/>
  <c r="D22" i="9" l="1"/>
  <c r="B17" i="9"/>
  <c r="B18" i="9"/>
  <c r="D23" i="9"/>
  <c r="O16" i="11" l="1"/>
  <c r="B23" i="9"/>
  <c r="N16" i="11"/>
  <c r="N49" i="11" s="1"/>
  <c r="B22" i="9"/>
  <c r="N54" i="11" l="1"/>
  <c r="N60" i="11" s="1"/>
  <c r="N7" i="11"/>
  <c r="O54" i="11"/>
  <c r="O7" i="11"/>
  <c r="O49" i="11"/>
  <c r="O60" i="11" l="1"/>
</calcChain>
</file>

<file path=xl/sharedStrings.xml><?xml version="1.0" encoding="utf-8"?>
<sst xmlns="http://schemas.openxmlformats.org/spreadsheetml/2006/main" count="227" uniqueCount="97">
  <si>
    <t>Residential_count</t>
  </si>
  <si>
    <t>MonthDays</t>
  </si>
  <si>
    <t>Sep</t>
  </si>
  <si>
    <t>Shoulder</t>
  </si>
  <si>
    <t>COVID</t>
  </si>
  <si>
    <t>HDD16</t>
  </si>
  <si>
    <t>CDD16</t>
  </si>
  <si>
    <t>Sept</t>
  </si>
  <si>
    <t>coefficient</t>
  </si>
  <si>
    <t>std. error</t>
  </si>
  <si>
    <t>t-ratio</t>
  </si>
  <si>
    <t>p-value</t>
  </si>
  <si>
    <t>const</t>
  </si>
  <si>
    <t>Statistics based on the rho-differenced data</t>
  </si>
  <si>
    <t>Mean dependent var</t>
  </si>
  <si>
    <t>S.D. dependent var</t>
  </si>
  <si>
    <t>Sum squared resid</t>
  </si>
  <si>
    <t>S.E. of regression</t>
  </si>
  <si>
    <t>R-squared</t>
  </si>
  <si>
    <t>Adjusted R-squared</t>
  </si>
  <si>
    <t>P-value(F)</t>
  </si>
  <si>
    <t>rho</t>
  </si>
  <si>
    <t>Durbin-Watson</t>
  </si>
  <si>
    <t>Milton Hydro Weather Normal Customer Class Load Forecast for 2023 Rate Application</t>
  </si>
  <si>
    <t>Description</t>
  </si>
  <si>
    <t xml:space="preserve">2011 Actual </t>
  </si>
  <si>
    <t xml:space="preserve">2012 Actual </t>
  </si>
  <si>
    <t xml:space="preserve">2013 Actual </t>
  </si>
  <si>
    <t xml:space="preserve">2014 Actual </t>
  </si>
  <si>
    <t xml:space="preserve">2015 Actual </t>
  </si>
  <si>
    <t xml:space="preserve">2016 Actual </t>
  </si>
  <si>
    <t xml:space="preserve">2017 Actual </t>
  </si>
  <si>
    <t xml:space="preserve">2018 Actual </t>
  </si>
  <si>
    <t xml:space="preserve">2019 Actual </t>
  </si>
  <si>
    <t xml:space="preserve">2020 Actual </t>
  </si>
  <si>
    <t xml:space="preserve">2021 Actual </t>
  </si>
  <si>
    <t>2022 Bridge Year</t>
  </si>
  <si>
    <t>2023 Test Year</t>
  </si>
  <si>
    <t>Actual kWh Purchases</t>
  </si>
  <si>
    <t>Predicted kWh Purchases</t>
  </si>
  <si>
    <t>% Difference</t>
  </si>
  <si>
    <t>Total kWh</t>
  </si>
  <si>
    <t>By Class</t>
  </si>
  <si>
    <t xml:space="preserve">  Customers</t>
  </si>
  <si>
    <t xml:space="preserve">  kWh</t>
  </si>
  <si>
    <t xml:space="preserve">  kW</t>
  </si>
  <si>
    <t>General Service 1000 to 4999 kW</t>
  </si>
  <si>
    <t xml:space="preserve">  Connections</t>
  </si>
  <si>
    <t>Total of Above</t>
  </si>
  <si>
    <t xml:space="preserve">  Customer/Connections</t>
  </si>
  <si>
    <t xml:space="preserve">  kW from applicable classes</t>
  </si>
  <si>
    <t>Total from Model</t>
  </si>
  <si>
    <t>Check should all be zero</t>
  </si>
  <si>
    <t>Metered Customers</t>
  </si>
  <si>
    <t>Large User</t>
  </si>
  <si>
    <t>Sentinel Lights</t>
  </si>
  <si>
    <t>Residential forecast</t>
  </si>
  <si>
    <t>Used</t>
  </si>
  <si>
    <t>CDM</t>
  </si>
  <si>
    <t>Used + CDM</t>
  </si>
  <si>
    <t>Number of Days in Month</t>
  </si>
  <si>
    <t>Spring Fall Flag</t>
  </si>
  <si>
    <t>Number of Customers</t>
  </si>
  <si>
    <t>Predicted Consumption + CDM</t>
  </si>
  <si>
    <t>Predicted Consumption</t>
  </si>
  <si>
    <t>Variances (kWh)</t>
  </si>
  <si>
    <t>% Variance</t>
  </si>
  <si>
    <t>SUMMARY OUTPUT</t>
  </si>
  <si>
    <t>Model 47: Prais-Winsten, using observations 2011:01-2021:12 (T = 132)</t>
  </si>
  <si>
    <t>Dependent variable: Res_NoCDM</t>
  </si>
  <si>
    <t>rho = -0.082067</t>
  </si>
  <si>
    <t>COVIDHDD16</t>
  </si>
  <si>
    <t>COVIDCDD16</t>
  </si>
  <si>
    <t>F(8, 123)</t>
  </si>
  <si>
    <t>10 Yr Avge</t>
  </si>
  <si>
    <t>Weather Normal</t>
  </si>
  <si>
    <t>Purchases</t>
  </si>
  <si>
    <t>Predicted + CDM</t>
  </si>
  <si>
    <t>Predicted</t>
  </si>
  <si>
    <t>Actual and Modeled Used</t>
  </si>
  <si>
    <t xml:space="preserve">Residential </t>
  </si>
  <si>
    <r>
      <t xml:space="preserve">General Service </t>
    </r>
    <r>
      <rPr>
        <b/>
        <u/>
        <sz val="10"/>
        <rFont val="Arial"/>
        <family val="2"/>
      </rPr>
      <t>&lt; 50 kW</t>
    </r>
  </si>
  <si>
    <r>
      <t xml:space="preserve">General Service </t>
    </r>
    <r>
      <rPr>
        <b/>
        <u/>
        <sz val="10"/>
        <rFont val="Arial"/>
        <family val="2"/>
      </rPr>
      <t xml:space="preserve"> 50 to 999 kW</t>
    </r>
  </si>
  <si>
    <r>
      <t xml:space="preserve">General Service </t>
    </r>
    <r>
      <rPr>
        <b/>
        <u/>
        <sz val="10"/>
        <rFont val="Arial"/>
        <family val="2"/>
      </rPr>
      <t>1000 to 4999 kW</t>
    </r>
  </si>
  <si>
    <t xml:space="preserve">Streetlights </t>
  </si>
  <si>
    <t xml:space="preserve">Unmetered Loads </t>
  </si>
  <si>
    <t>CDM Adjustment</t>
  </si>
  <si>
    <t>CDM-Adjusted Forecast</t>
  </si>
  <si>
    <t>Average Usage Per Customer</t>
  </si>
  <si>
    <t>Normal HDD</t>
  </si>
  <si>
    <t>Normal CDD</t>
  </si>
  <si>
    <t>WN Consumption + CDM</t>
  </si>
  <si>
    <t>WN Consumption</t>
  </si>
  <si>
    <t>Forecast CDM</t>
  </si>
  <si>
    <t>Predicted After CDM</t>
  </si>
  <si>
    <t>Residential Weather Normalized</t>
  </si>
  <si>
    <t>Residential Weather Normalized (20-year Trend)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</si>
</sst>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5" formatCode="_-&quot;$&quot;* #,##0.00_-;\-&quot;$&quot;* #,##0.00_-;_-&quot;$&quot;* &quot;-&quot;??_-;_-@_-"/>
    <numFmt numFmtId="166" formatCode="0.0%"/>
    <numFmt numFmtId="167" formatCode="#,##0;\(#,##0\)"/>
    <numFmt numFmtId="171" formatCode="_(* #,##0_);_(* \(#,##0\);_(* &quot;-&quot;??_);_(@_)"/>
    <numFmt numFmtId="172" formatCode="0.0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6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/>
    <xf numFmtId="1" fontId="0" fillId="0" borderId="0" xfId="0" applyNumberFormat="1"/>
    <xf numFmtId="0" fontId="4" fillId="0" borderId="0" xfId="0" applyFont="1"/>
    <xf numFmtId="17" fontId="4" fillId="0" borderId="0" xfId="0" applyNumberFormat="1" applyFont="1"/>
    <xf numFmtId="3" fontId="0" fillId="0" borderId="0" xfId="0" applyNumberFormat="1" applyAlignment="1">
      <alignment horizontal="center" wrapText="1"/>
    </xf>
    <xf numFmtId="167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3" fontId="4" fillId="0" borderId="0" xfId="0" applyNumberFormat="1" applyFont="1"/>
    <xf numFmtId="0" fontId="5" fillId="0" borderId="0" xfId="0" applyFont="1"/>
    <xf numFmtId="166" fontId="0" fillId="0" borderId="0" xfId="0" applyNumberFormat="1" applyAlignment="1">
      <alignment horizontal="center" wrapText="1"/>
    </xf>
    <xf numFmtId="0" fontId="4" fillId="0" borderId="0" xfId="0" applyFont="1" applyAlignment="1">
      <alignment horizontal="center" wrapText="1"/>
    </xf>
    <xf numFmtId="37" fontId="0" fillId="0" borderId="0" xfId="0" applyNumberFormat="1" applyAlignment="1">
      <alignment horizontal="center"/>
    </xf>
    <xf numFmtId="3" fontId="6" fillId="0" borderId="0" xfId="0" applyNumberFormat="1" applyFont="1" applyAlignment="1">
      <alignment horizontal="center"/>
    </xf>
    <xf numFmtId="0" fontId="1" fillId="0" borderId="0" xfId="0" applyFont="1"/>
    <xf numFmtId="3" fontId="0" fillId="0" borderId="0" xfId="0" applyNumberFormat="1"/>
    <xf numFmtId="10" fontId="0" fillId="0" borderId="0" xfId="2" applyNumberFormat="1" applyFont="1" applyFill="1" applyAlignment="1">
      <alignment horizontal="center" wrapText="1"/>
    </xf>
    <xf numFmtId="37" fontId="1" fillId="0" borderId="0" xfId="0" applyNumberFormat="1" applyFont="1" applyAlignment="1">
      <alignment horizontal="center"/>
    </xf>
    <xf numFmtId="10" fontId="0" fillId="0" borderId="0" xfId="2" applyNumberFormat="1" applyFont="1" applyAlignment="1">
      <alignment horizontal="center"/>
    </xf>
    <xf numFmtId="3" fontId="1" fillId="0" borderId="0" xfId="0" quotePrefix="1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3" fontId="1" fillId="0" borderId="0" xfId="0" applyNumberFormat="1" applyFont="1" applyAlignment="1">
      <alignment horizontal="center"/>
    </xf>
    <xf numFmtId="171" fontId="0" fillId="0" borderId="0" xfId="1" applyNumberFormat="1" applyFont="1"/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center"/>
    </xf>
    <xf numFmtId="3" fontId="7" fillId="0" borderId="0" xfId="0" applyNumberFormat="1" applyFont="1" applyAlignment="1">
      <alignment horizontal="center" wrapText="1"/>
    </xf>
    <xf numFmtId="3" fontId="7" fillId="3" borderId="0" xfId="0" applyNumberFormat="1" applyFont="1" applyFill="1" applyAlignment="1">
      <alignment horizontal="center"/>
    </xf>
    <xf numFmtId="3" fontId="4" fillId="3" borderId="0" xfId="0" applyNumberFormat="1" applyFont="1" applyFill="1" applyAlignment="1">
      <alignment horizontal="center" wrapText="1"/>
    </xf>
    <xf numFmtId="3" fontId="7" fillId="3" borderId="0" xfId="0" applyNumberFormat="1" applyFont="1" applyFill="1" applyAlignment="1">
      <alignment horizontal="center" wrapText="1"/>
    </xf>
    <xf numFmtId="3" fontId="0" fillId="4" borderId="0" xfId="0" applyNumberFormat="1" applyFill="1" applyAlignment="1">
      <alignment horizontal="center"/>
    </xf>
    <xf numFmtId="10" fontId="1" fillId="0" borderId="0" xfId="2" applyNumberFormat="1" applyFont="1" applyAlignment="1">
      <alignment horizontal="center" wrapText="1"/>
    </xf>
    <xf numFmtId="3" fontId="1" fillId="0" borderId="0" xfId="0" applyNumberFormat="1" applyFont="1" applyAlignment="1">
      <alignment horizontal="center" wrapText="1"/>
    </xf>
    <xf numFmtId="172" fontId="1" fillId="0" borderId="0" xfId="0" quotePrefix="1" applyNumberFormat="1" applyFont="1" applyAlignment="1">
      <alignment horizontal="right"/>
    </xf>
    <xf numFmtId="171" fontId="4" fillId="0" borderId="0" xfId="1" applyNumberFormat="1" applyFont="1" applyFill="1" applyAlignment="1">
      <alignment horizontal="center"/>
    </xf>
    <xf numFmtId="171" fontId="0" fillId="0" borderId="0" xfId="1" applyNumberFormat="1" applyFont="1" applyAlignment="1">
      <alignment horizontal="center"/>
    </xf>
    <xf numFmtId="171" fontId="3" fillId="0" borderId="0" xfId="1" applyNumberFormat="1" applyFont="1" applyAlignment="1">
      <alignment horizontal="center" wrapText="1"/>
    </xf>
    <xf numFmtId="171" fontId="1" fillId="0" borderId="0" xfId="1" applyNumberFormat="1" applyFont="1" applyFill="1" applyAlignment="1">
      <alignment horizontal="right"/>
    </xf>
    <xf numFmtId="3" fontId="1" fillId="0" borderId="0" xfId="0" applyNumberFormat="1" applyFont="1" applyAlignment="1">
      <alignment horizontal="right"/>
    </xf>
    <xf numFmtId="172" fontId="0" fillId="0" borderId="0" xfId="0" applyNumberFormat="1" applyAlignment="1">
      <alignment horizontal="center"/>
    </xf>
    <xf numFmtId="171" fontId="0" fillId="0" borderId="0" xfId="0" applyNumberFormat="1"/>
    <xf numFmtId="3" fontId="4" fillId="0" borderId="0" xfId="0" applyNumberFormat="1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1" applyNumberFormat="1" applyFont="1" applyBorder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3" fontId="1" fillId="0" borderId="0" xfId="0" applyNumberFormat="1" applyFont="1" applyAlignment="1">
      <alignment horizontal="left"/>
    </xf>
    <xf numFmtId="0" fontId="1" fillId="0" borderId="0" xfId="0" applyFont="1" applyAlignment="1">
      <alignment vertical="center"/>
    </xf>
    <xf numFmtId="1" fontId="1" fillId="0" borderId="0" xfId="1" applyNumberFormat="1" applyFont="1" applyBorder="1" applyAlignment="1">
      <alignment horizontal="center" wrapText="1"/>
    </xf>
    <xf numFmtId="3" fontId="1" fillId="0" borderId="0" xfId="0" applyNumberFormat="1" applyFont="1" applyAlignment="1">
      <alignment vertical="center" wrapText="1"/>
    </xf>
    <xf numFmtId="3" fontId="0" fillId="0" borderId="0" xfId="0" applyNumberFormat="1" applyAlignment="1">
      <alignment horizontal="right"/>
    </xf>
    <xf numFmtId="3" fontId="1" fillId="0" borderId="0" xfId="0" applyNumberFormat="1" applyFont="1"/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1" fontId="0" fillId="0" borderId="0" xfId="0" applyNumberFormat="1" applyAlignment="1">
      <alignment horizontal="right"/>
    </xf>
    <xf numFmtId="11" fontId="0" fillId="0" borderId="0" xfId="0" applyNumberFormat="1"/>
    <xf numFmtId="171" fontId="1" fillId="0" borderId="0" xfId="1" applyNumberFormat="1" applyFont="1" applyAlignment="1">
      <alignment horizontal="center" wrapText="1"/>
    </xf>
    <xf numFmtId="1" fontId="10" fillId="0" borderId="0" xfId="0" applyNumberFormat="1" applyFont="1" applyAlignment="1">
      <alignment horizontal="right"/>
    </xf>
    <xf numFmtId="171" fontId="10" fillId="0" borderId="0" xfId="1" applyNumberFormat="1" applyFont="1" applyFill="1" applyAlignment="1">
      <alignment horizontal="right"/>
    </xf>
    <xf numFmtId="17" fontId="1" fillId="0" borderId="0" xfId="0" applyNumberFormat="1" applyFont="1"/>
    <xf numFmtId="171" fontId="1" fillId="0" borderId="0" xfId="1" applyNumberFormat="1" applyFont="1" applyFill="1"/>
    <xf numFmtId="3" fontId="10" fillId="0" borderId="0" xfId="0" applyNumberFormat="1" applyFont="1" applyAlignment="1">
      <alignment horizontal="center"/>
    </xf>
    <xf numFmtId="3" fontId="10" fillId="4" borderId="0" xfId="0" applyNumberFormat="1" applyFont="1" applyFill="1" applyAlignment="1">
      <alignment horizontal="center"/>
    </xf>
    <xf numFmtId="3" fontId="1" fillId="0" borderId="0" xfId="0" applyNumberFormat="1" applyFont="1" applyAlignment="1">
      <alignment wrapText="1"/>
    </xf>
    <xf numFmtId="37" fontId="10" fillId="0" borderId="0" xfId="0" applyNumberFormat="1" applyFont="1" applyAlignment="1">
      <alignment horizontal="center"/>
    </xf>
    <xf numFmtId="9" fontId="0" fillId="0" borderId="0" xfId="0" applyNumberFormat="1"/>
    <xf numFmtId="0" fontId="0" fillId="0" borderId="0" xfId="0" applyAlignment="1">
      <alignment vertical="center" wrapText="1"/>
    </xf>
    <xf numFmtId="43" fontId="0" fillId="0" borderId="0" xfId="1" applyFont="1" applyAlignment="1">
      <alignment horizontal="center"/>
    </xf>
    <xf numFmtId="172" fontId="10" fillId="0" borderId="0" xfId="0" applyNumberFormat="1" applyFont="1" applyAlignment="1">
      <alignment horizontal="center"/>
    </xf>
    <xf numFmtId="0" fontId="1" fillId="0" borderId="0" xfId="0" applyFont="1" applyAlignment="1">
      <alignment vertical="center" wrapText="1"/>
    </xf>
    <xf numFmtId="3" fontId="0" fillId="0" borderId="0" xfId="0" applyNumberFormat="1" applyAlignment="1">
      <alignment vertical="center" wrapText="1"/>
    </xf>
    <xf numFmtId="171" fontId="0" fillId="0" borderId="0" xfId="1" applyNumberFormat="1" applyFont="1" applyBorder="1" applyAlignment="1">
      <alignment horizontal="center"/>
    </xf>
    <xf numFmtId="0" fontId="1" fillId="0" borderId="0" xfId="1" applyNumberFormat="1" applyFont="1" applyBorder="1" applyAlignment="1">
      <alignment wrapText="1"/>
    </xf>
    <xf numFmtId="0" fontId="0" fillId="0" borderId="0" xfId="1" applyNumberFormat="1" applyFont="1" applyBorder="1" applyAlignment="1">
      <alignment horizontal="center"/>
    </xf>
    <xf numFmtId="3" fontId="11" fillId="0" borderId="0" xfId="0" applyNumberFormat="1" applyFont="1" applyAlignment="1">
      <alignment horizontal="center"/>
    </xf>
    <xf numFmtId="3" fontId="11" fillId="4" borderId="0" xfId="0" applyNumberFormat="1" applyFont="1" applyFill="1" applyAlignment="1">
      <alignment horizontal="center"/>
    </xf>
    <xf numFmtId="1" fontId="3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3" fontId="7" fillId="3" borderId="0" xfId="0" applyNumberFormat="1" applyFont="1" applyFill="1" applyAlignment="1">
      <alignment horizontal="center"/>
    </xf>
    <xf numFmtId="3" fontId="8" fillId="3" borderId="2" xfId="0" applyNumberFormat="1" applyFont="1" applyFill="1" applyBorder="1" applyAlignment="1">
      <alignment horizontal="center"/>
    </xf>
    <xf numFmtId="3" fontId="8" fillId="3" borderId="1" xfId="0" applyNumberFormat="1" applyFont="1" applyFill="1" applyBorder="1" applyAlignment="1">
      <alignment horizontal="center"/>
    </xf>
    <xf numFmtId="3" fontId="8" fillId="3" borderId="3" xfId="0" applyNumberFormat="1" applyFont="1" applyFill="1" applyBorder="1" applyAlignment="1">
      <alignment horizontal="center"/>
    </xf>
  </cellXfs>
  <cellStyles count="10">
    <cellStyle name="Comma" xfId="1" builtinId="3"/>
    <cellStyle name="Comma 2" xfId="8" xr:uid="{EF5882B1-335E-45C7-97D6-22ECD53FDCE7}"/>
    <cellStyle name="Comma 7" xfId="4" xr:uid="{F2171BE8-FE0D-4151-AC06-417E0E9A208E}"/>
    <cellStyle name="Currency 2" xfId="6" xr:uid="{47EB6405-1F8F-4A9A-B530-6E416911071F}"/>
    <cellStyle name="Normal" xfId="0" builtinId="0"/>
    <cellStyle name="Normal 2" xfId="5" xr:uid="{62805224-4972-45E8-9C46-00119CB5B2E7}"/>
    <cellStyle name="Normal 3" xfId="7" xr:uid="{F077D5C5-407F-4AEC-BD40-1A77A1538494}"/>
    <cellStyle name="Normal 8" xfId="3" xr:uid="{833F5876-D4BD-4158-A3B1-BE7C6C398F86}"/>
    <cellStyle name="Percent" xfId="2" builtinId="5"/>
    <cellStyle name="Percent 2" xfId="9" xr:uid="{A2DC4FC9-AFB9-4DCD-9B28-B18BDD9A4B53}"/>
  </cellStyles>
  <dxfs count="0"/>
  <tableStyles count="0" defaultTableStyle="TableStyleMedium9" defaultPivotStyle="PivotStyleLight16"/>
  <colors>
    <mruColors>
      <color rgb="FFEFF2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Residential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Residential!$F$2</c:f>
              <c:strCache>
                <c:ptCount val="1"/>
                <c:pt idx="0">
                  <c:v>Used + CDM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Residential!$A$3:$A$158</c:f>
              <c:numCache>
                <c:formatCode>mmm\-yy</c:formatCode>
                <c:ptCount val="156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  <c:pt idx="147">
                  <c:v>45017</c:v>
                </c:pt>
                <c:pt idx="148">
                  <c:v>45047</c:v>
                </c:pt>
                <c:pt idx="149">
                  <c:v>45078</c:v>
                </c:pt>
                <c:pt idx="150">
                  <c:v>45108</c:v>
                </c:pt>
                <c:pt idx="151">
                  <c:v>45139</c:v>
                </c:pt>
                <c:pt idx="152">
                  <c:v>45170</c:v>
                </c:pt>
                <c:pt idx="153">
                  <c:v>45200</c:v>
                </c:pt>
                <c:pt idx="154">
                  <c:v>45231</c:v>
                </c:pt>
                <c:pt idx="155">
                  <c:v>45261</c:v>
                </c:pt>
              </c:numCache>
            </c:numRef>
          </c:cat>
          <c:val>
            <c:numRef>
              <c:f>Residential!$F$3:$F$134</c:f>
              <c:numCache>
                <c:formatCode>_(* #,##0_);_(* \(#,##0\);_(* "-"??_);_(@_)</c:formatCode>
                <c:ptCount val="132"/>
                <c:pt idx="0">
                  <c:v>23733365.085325282</c:v>
                </c:pt>
                <c:pt idx="1">
                  <c:v>22310529.535325348</c:v>
                </c:pt>
                <c:pt idx="2">
                  <c:v>20561511.105325352</c:v>
                </c:pt>
                <c:pt idx="3">
                  <c:v>18196504.345325314</c:v>
                </c:pt>
                <c:pt idx="4">
                  <c:v>19242436.605325352</c:v>
                </c:pt>
                <c:pt idx="5">
                  <c:v>23455207.885325335</c:v>
                </c:pt>
                <c:pt idx="6">
                  <c:v>29881256.025325283</c:v>
                </c:pt>
                <c:pt idx="7">
                  <c:v>28120502.455325332</c:v>
                </c:pt>
                <c:pt idx="8">
                  <c:v>19919582.535325326</c:v>
                </c:pt>
                <c:pt idx="9">
                  <c:v>18267774.095325306</c:v>
                </c:pt>
                <c:pt idx="10">
                  <c:v>20206933.495325342</c:v>
                </c:pt>
                <c:pt idx="11">
                  <c:v>25108396.295325305</c:v>
                </c:pt>
                <c:pt idx="12">
                  <c:v>22665511.009777255</c:v>
                </c:pt>
                <c:pt idx="13">
                  <c:v>21731631.059777245</c:v>
                </c:pt>
                <c:pt idx="14">
                  <c:v>20010014.379777245</c:v>
                </c:pt>
                <c:pt idx="15">
                  <c:v>18912007.339777257</c:v>
                </c:pt>
                <c:pt idx="16">
                  <c:v>19051304.719777234</c:v>
                </c:pt>
                <c:pt idx="17">
                  <c:v>27958863.159777239</c:v>
                </c:pt>
                <c:pt idx="18">
                  <c:v>33576079.829777248</c:v>
                </c:pt>
                <c:pt idx="19">
                  <c:v>30029439.459777251</c:v>
                </c:pt>
                <c:pt idx="20">
                  <c:v>21238214.669777248</c:v>
                </c:pt>
                <c:pt idx="21">
                  <c:v>19640038.639777251</c:v>
                </c:pt>
                <c:pt idx="22">
                  <c:v>21482109.149777245</c:v>
                </c:pt>
                <c:pt idx="23">
                  <c:v>25647572.909777213</c:v>
                </c:pt>
                <c:pt idx="24">
                  <c:v>24743261.071531244</c:v>
                </c:pt>
                <c:pt idx="25">
                  <c:v>23224532.891531281</c:v>
                </c:pt>
                <c:pt idx="26">
                  <c:v>23052750.88153125</c:v>
                </c:pt>
                <c:pt idx="27">
                  <c:v>19679187.661531229</c:v>
                </c:pt>
                <c:pt idx="28">
                  <c:v>20796344.531531259</c:v>
                </c:pt>
                <c:pt idx="29">
                  <c:v>24720133.67153126</c:v>
                </c:pt>
                <c:pt idx="30">
                  <c:v>31067397.23153127</c:v>
                </c:pt>
                <c:pt idx="31">
                  <c:v>28442759.621531248</c:v>
                </c:pt>
                <c:pt idx="32">
                  <c:v>20912722.881531265</c:v>
                </c:pt>
                <c:pt idx="33">
                  <c:v>20981353.041531246</c:v>
                </c:pt>
                <c:pt idx="34">
                  <c:v>21829613.801531244</c:v>
                </c:pt>
                <c:pt idx="35">
                  <c:v>28911020.861531246</c:v>
                </c:pt>
                <c:pt idx="36">
                  <c:v>26360023.557272851</c:v>
                </c:pt>
                <c:pt idx="37">
                  <c:v>26374215.547272835</c:v>
                </c:pt>
                <c:pt idx="38">
                  <c:v>24141795.047272857</c:v>
                </c:pt>
                <c:pt idx="39">
                  <c:v>22071105.877272848</c:v>
                </c:pt>
                <c:pt idx="40">
                  <c:v>20648893.407272812</c:v>
                </c:pt>
                <c:pt idx="41">
                  <c:v>24572425.267272837</c:v>
                </c:pt>
                <c:pt idx="42">
                  <c:v>28609332.357272841</c:v>
                </c:pt>
                <c:pt idx="43">
                  <c:v>26478984.537272859</c:v>
                </c:pt>
                <c:pt idx="44">
                  <c:v>21763182.987272844</c:v>
                </c:pt>
                <c:pt idx="45">
                  <c:v>21382264.647272848</c:v>
                </c:pt>
                <c:pt idx="46">
                  <c:v>22562429.487272851</c:v>
                </c:pt>
                <c:pt idx="47">
                  <c:v>27673778.197272848</c:v>
                </c:pt>
                <c:pt idx="48">
                  <c:v>28069177.441256527</c:v>
                </c:pt>
                <c:pt idx="49">
                  <c:v>26707165.383425221</c:v>
                </c:pt>
                <c:pt idx="50">
                  <c:v>24478082.20270231</c:v>
                </c:pt>
                <c:pt idx="51">
                  <c:v>20676669.084630042</c:v>
                </c:pt>
                <c:pt idx="52">
                  <c:v>21746093.258124005</c:v>
                </c:pt>
                <c:pt idx="53">
                  <c:v>25107302.887039673</c:v>
                </c:pt>
                <c:pt idx="54">
                  <c:v>31952965.229208339</c:v>
                </c:pt>
                <c:pt idx="55">
                  <c:v>29580077.267762542</c:v>
                </c:pt>
                <c:pt idx="56">
                  <c:v>26608771.542461362</c:v>
                </c:pt>
                <c:pt idx="57">
                  <c:v>21483913.277401097</c:v>
                </c:pt>
                <c:pt idx="58">
                  <c:v>19734087.166557718</c:v>
                </c:pt>
                <c:pt idx="59">
                  <c:v>23600600.062943287</c:v>
                </c:pt>
                <c:pt idx="60">
                  <c:v>26488550.719732195</c:v>
                </c:pt>
                <c:pt idx="61">
                  <c:v>25023617.148647863</c:v>
                </c:pt>
                <c:pt idx="62">
                  <c:v>23461776.319732215</c:v>
                </c:pt>
                <c:pt idx="63">
                  <c:v>22136159.26912979</c:v>
                </c:pt>
                <c:pt idx="64">
                  <c:v>21068139.211298458</c:v>
                </c:pt>
                <c:pt idx="65">
                  <c:v>30493925.726961114</c:v>
                </c:pt>
                <c:pt idx="66">
                  <c:v>36232069.967924938</c:v>
                </c:pt>
                <c:pt idx="67">
                  <c:v>36666591.857081592</c:v>
                </c:pt>
                <c:pt idx="68">
                  <c:v>27451832.531780414</c:v>
                </c:pt>
                <c:pt idx="69">
                  <c:v>19916253.264310535</c:v>
                </c:pt>
                <c:pt idx="70">
                  <c:v>19873181.534190029</c:v>
                </c:pt>
                <c:pt idx="71">
                  <c:v>27978193.948647868</c:v>
                </c:pt>
                <c:pt idx="72">
                  <c:v>27093622.098643739</c:v>
                </c:pt>
                <c:pt idx="73">
                  <c:v>23068759.370932903</c:v>
                </c:pt>
                <c:pt idx="74">
                  <c:v>25389455.235993147</c:v>
                </c:pt>
                <c:pt idx="75">
                  <c:v>20358576.739607595</c:v>
                </c:pt>
                <c:pt idx="76">
                  <c:v>21397367.515511237</c:v>
                </c:pt>
                <c:pt idx="77">
                  <c:v>28536633.10587268</c:v>
                </c:pt>
                <c:pt idx="78">
                  <c:v>29930546.214306407</c:v>
                </c:pt>
                <c:pt idx="79">
                  <c:v>30545492.91310158</c:v>
                </c:pt>
                <c:pt idx="80">
                  <c:v>26816098.763703998</c:v>
                </c:pt>
                <c:pt idx="81">
                  <c:v>21561059.833583519</c:v>
                </c:pt>
                <c:pt idx="82">
                  <c:v>23579172.681776274</c:v>
                </c:pt>
                <c:pt idx="83">
                  <c:v>27478381.028764222</c:v>
                </c:pt>
                <c:pt idx="84">
                  <c:v>29607203.423201349</c:v>
                </c:pt>
                <c:pt idx="85">
                  <c:v>24179288.772598948</c:v>
                </c:pt>
                <c:pt idx="86">
                  <c:v>26124027.606333889</c:v>
                </c:pt>
                <c:pt idx="87">
                  <c:v>22298688.406333879</c:v>
                </c:pt>
                <c:pt idx="88">
                  <c:v>24908740.34850258</c:v>
                </c:pt>
                <c:pt idx="89">
                  <c:v>34041039.172598973</c:v>
                </c:pt>
                <c:pt idx="90">
                  <c:v>35267527.105129071</c:v>
                </c:pt>
                <c:pt idx="91">
                  <c:v>37882496.762960359</c:v>
                </c:pt>
                <c:pt idx="92">
                  <c:v>28623515.240068838</c:v>
                </c:pt>
                <c:pt idx="93">
                  <c:v>23069429.620791711</c:v>
                </c:pt>
                <c:pt idx="94">
                  <c:v>22177389.890671223</c:v>
                </c:pt>
                <c:pt idx="95">
                  <c:v>30826041.620791715</c:v>
                </c:pt>
                <c:pt idx="96">
                  <c:v>30296678.502611879</c:v>
                </c:pt>
                <c:pt idx="97">
                  <c:v>27263823.630322684</c:v>
                </c:pt>
                <c:pt idx="98">
                  <c:v>25289889.885744374</c:v>
                </c:pt>
                <c:pt idx="99">
                  <c:v>24085428.083334759</c:v>
                </c:pt>
                <c:pt idx="100">
                  <c:v>23509154.888154022</c:v>
                </c:pt>
                <c:pt idx="101">
                  <c:v>26580302.01104556</c:v>
                </c:pt>
                <c:pt idx="102">
                  <c:v>38634397.654419079</c:v>
                </c:pt>
                <c:pt idx="103">
                  <c:v>35462351.398997389</c:v>
                </c:pt>
                <c:pt idx="104">
                  <c:v>26458002.714660037</c:v>
                </c:pt>
                <c:pt idx="105">
                  <c:v>23458321.991768487</c:v>
                </c:pt>
                <c:pt idx="106">
                  <c:v>22723875.611045595</c:v>
                </c:pt>
                <c:pt idx="107">
                  <c:v>29555236.748394977</c:v>
                </c:pt>
                <c:pt idx="108">
                  <c:v>31096332.909579843</c:v>
                </c:pt>
                <c:pt idx="109">
                  <c:v>26929021.208375014</c:v>
                </c:pt>
                <c:pt idx="110">
                  <c:v>26338553.699941278</c:v>
                </c:pt>
                <c:pt idx="111">
                  <c:v>27039073.834881049</c:v>
                </c:pt>
                <c:pt idx="112">
                  <c:v>27307988.668615971</c:v>
                </c:pt>
                <c:pt idx="113">
                  <c:v>39033998.461387023</c:v>
                </c:pt>
                <c:pt idx="114">
                  <c:v>45880496.822832875</c:v>
                </c:pt>
                <c:pt idx="115">
                  <c:v>40192363.868616</c:v>
                </c:pt>
                <c:pt idx="116">
                  <c:v>28598946.287893068</c:v>
                </c:pt>
                <c:pt idx="117">
                  <c:v>25393750.721628018</c:v>
                </c:pt>
                <c:pt idx="118">
                  <c:v>23298897.661387056</c:v>
                </c:pt>
                <c:pt idx="119">
                  <c:v>29408230.692712367</c:v>
                </c:pt>
                <c:pt idx="120">
                  <c:v>33472374.0733505</c:v>
                </c:pt>
                <c:pt idx="121">
                  <c:v>31904207.04684446</c:v>
                </c:pt>
                <c:pt idx="122">
                  <c:v>27915656.434796255</c:v>
                </c:pt>
                <c:pt idx="123">
                  <c:v>25762180.695037238</c:v>
                </c:pt>
                <c:pt idx="124">
                  <c:v>27801896.752868582</c:v>
                </c:pt>
                <c:pt idx="125">
                  <c:v>36810860.482989006</c:v>
                </c:pt>
                <c:pt idx="126">
                  <c:v>38735837.196242042</c:v>
                </c:pt>
                <c:pt idx="127">
                  <c:v>41745442.979374558</c:v>
                </c:pt>
                <c:pt idx="128">
                  <c:v>32346777.91913363</c:v>
                </c:pt>
                <c:pt idx="129">
                  <c:v>26082700.328772265</c:v>
                </c:pt>
                <c:pt idx="130">
                  <c:v>24396798.073350474</c:v>
                </c:pt>
                <c:pt idx="131">
                  <c:v>30009614.776964936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9A-42E0-8C62-DBE4C20DEEB5}"/>
            </c:ext>
          </c:extLst>
        </c:ser>
        <c:ser>
          <c:idx val="1"/>
          <c:order val="1"/>
          <c:tx>
            <c:strRef>
              <c:f>Residential!$O$2</c:f>
              <c:strCache>
                <c:ptCount val="1"/>
                <c:pt idx="0">
                  <c:v>Predicted Consumption + CDM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Residential!$A$3:$A$158</c:f>
              <c:numCache>
                <c:formatCode>mmm\-yy</c:formatCode>
                <c:ptCount val="156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  <c:pt idx="147">
                  <c:v>45017</c:v>
                </c:pt>
                <c:pt idx="148">
                  <c:v>45047</c:v>
                </c:pt>
                <c:pt idx="149">
                  <c:v>45078</c:v>
                </c:pt>
                <c:pt idx="150">
                  <c:v>45108</c:v>
                </c:pt>
                <c:pt idx="151">
                  <c:v>45139</c:v>
                </c:pt>
                <c:pt idx="152">
                  <c:v>45170</c:v>
                </c:pt>
                <c:pt idx="153">
                  <c:v>45200</c:v>
                </c:pt>
                <c:pt idx="154">
                  <c:v>45231</c:v>
                </c:pt>
                <c:pt idx="155">
                  <c:v>45261</c:v>
                </c:pt>
              </c:numCache>
            </c:numRef>
          </c:cat>
          <c:val>
            <c:numRef>
              <c:f>Residential!$O$3:$O$158</c:f>
              <c:numCache>
                <c:formatCode>#,##0_);\(#,##0\)</c:formatCode>
                <c:ptCount val="156"/>
                <c:pt idx="0">
                  <c:v>24704211.887868986</c:v>
                </c:pt>
                <c:pt idx="1">
                  <c:v>21621279.389984988</c:v>
                </c:pt>
                <c:pt idx="2">
                  <c:v>20142465.689123683</c:v>
                </c:pt>
                <c:pt idx="3">
                  <c:v>17415390.019202262</c:v>
                </c:pt>
                <c:pt idx="4">
                  <c:v>18070722.825726733</c:v>
                </c:pt>
                <c:pt idx="5">
                  <c:v>23268979.591400996</c:v>
                </c:pt>
                <c:pt idx="6">
                  <c:v>32548283.381637149</c:v>
                </c:pt>
                <c:pt idx="7">
                  <c:v>28554186.788100567</c:v>
                </c:pt>
                <c:pt idx="8">
                  <c:v>21122379.98267103</c:v>
                </c:pt>
                <c:pt idx="9">
                  <c:v>18178357.270670969</c:v>
                </c:pt>
                <c:pt idx="10">
                  <c:v>18003567.742082812</c:v>
                </c:pt>
                <c:pt idx="11">
                  <c:v>23308958.100898441</c:v>
                </c:pt>
                <c:pt idx="12">
                  <c:v>24075446.663319591</c:v>
                </c:pt>
                <c:pt idx="13">
                  <c:v>22115368.083072886</c:v>
                </c:pt>
                <c:pt idx="14">
                  <c:v>19298097.536914874</c:v>
                </c:pt>
                <c:pt idx="15">
                  <c:v>18423647.267470632</c:v>
                </c:pt>
                <c:pt idx="16">
                  <c:v>20662127.984630093</c:v>
                </c:pt>
                <c:pt idx="17">
                  <c:v>27009757.071902398</c:v>
                </c:pt>
                <c:pt idx="18">
                  <c:v>33479910.352036737</c:v>
                </c:pt>
                <c:pt idx="19">
                  <c:v>29009419.378532104</c:v>
                </c:pt>
                <c:pt idx="20">
                  <c:v>21628577.522420172</c:v>
                </c:pt>
                <c:pt idx="21">
                  <c:v>19019133.632506438</c:v>
                </c:pt>
                <c:pt idx="22">
                  <c:v>19793794.39429561</c:v>
                </c:pt>
                <c:pt idx="23">
                  <c:v>24356769.835279778</c:v>
                </c:pt>
                <c:pt idx="24">
                  <c:v>25281755.950408418</c:v>
                </c:pt>
                <c:pt idx="25">
                  <c:v>23385520.856631424</c:v>
                </c:pt>
                <c:pt idx="26">
                  <c:v>22036622.790433377</c:v>
                </c:pt>
                <c:pt idx="27">
                  <c:v>19801867.529906981</c:v>
                </c:pt>
                <c:pt idx="28">
                  <c:v>21070917.617371958</c:v>
                </c:pt>
                <c:pt idx="29">
                  <c:v>25617675.364871465</c:v>
                </c:pt>
                <c:pt idx="30">
                  <c:v>31353795.468198769</c:v>
                </c:pt>
                <c:pt idx="31">
                  <c:v>29058856.438021138</c:v>
                </c:pt>
                <c:pt idx="32">
                  <c:v>22137558.199707448</c:v>
                </c:pt>
                <c:pt idx="33">
                  <c:v>19974376.290272713</c:v>
                </c:pt>
                <c:pt idx="34">
                  <c:v>21270335.486509569</c:v>
                </c:pt>
                <c:pt idx="35">
                  <c:v>26702990.457748406</c:v>
                </c:pt>
                <c:pt idx="36">
                  <c:v>27919088.457742825</c:v>
                </c:pt>
                <c:pt idx="37">
                  <c:v>25103602.469866373</c:v>
                </c:pt>
                <c:pt idx="38">
                  <c:v>23868458.787516996</c:v>
                </c:pt>
                <c:pt idx="39">
                  <c:v>20280152.684823364</c:v>
                </c:pt>
                <c:pt idx="40">
                  <c:v>20394945.040133186</c:v>
                </c:pt>
                <c:pt idx="41">
                  <c:v>26885931.196837388</c:v>
                </c:pt>
                <c:pt idx="42">
                  <c:v>28326857.746213574</c:v>
                </c:pt>
                <c:pt idx="43">
                  <c:v>28753792.572194781</c:v>
                </c:pt>
                <c:pt idx="44">
                  <c:v>23261785.961990215</c:v>
                </c:pt>
                <c:pt idx="45">
                  <c:v>20627115.910344467</c:v>
                </c:pt>
                <c:pt idx="46">
                  <c:v>21879336.661621936</c:v>
                </c:pt>
                <c:pt idx="47">
                  <c:v>26126468.049974553</c:v>
                </c:pt>
                <c:pt idx="48">
                  <c:v>28226095.773217551</c:v>
                </c:pt>
                <c:pt idx="49">
                  <c:v>26791853.811819803</c:v>
                </c:pt>
                <c:pt idx="50">
                  <c:v>23913283.690068655</c:v>
                </c:pt>
                <c:pt idx="51">
                  <c:v>20641891.93406909</c:v>
                </c:pt>
                <c:pt idx="52">
                  <c:v>23018857.883826975</c:v>
                </c:pt>
                <c:pt idx="53">
                  <c:v>25349360.262923826</c:v>
                </c:pt>
                <c:pt idx="54">
                  <c:v>31220873.699397527</c:v>
                </c:pt>
                <c:pt idx="55">
                  <c:v>29861675.103201546</c:v>
                </c:pt>
                <c:pt idx="56">
                  <c:v>26952053.062212121</c:v>
                </c:pt>
                <c:pt idx="57">
                  <c:v>21117338.22256206</c:v>
                </c:pt>
                <c:pt idx="58">
                  <c:v>21116570.390475281</c:v>
                </c:pt>
                <c:pt idx="59">
                  <c:v>25443158.678688318</c:v>
                </c:pt>
                <c:pt idx="60">
                  <c:v>27585232.329152986</c:v>
                </c:pt>
                <c:pt idx="61">
                  <c:v>25567133.28757903</c:v>
                </c:pt>
                <c:pt idx="62">
                  <c:v>23130425.659108043</c:v>
                </c:pt>
                <c:pt idx="63">
                  <c:v>21858450.306950979</c:v>
                </c:pt>
                <c:pt idx="64">
                  <c:v>23657761.601515379</c:v>
                </c:pt>
                <c:pt idx="65">
                  <c:v>28749857.037621416</c:v>
                </c:pt>
                <c:pt idx="66">
                  <c:v>35220539.233282812</c:v>
                </c:pt>
                <c:pt idx="67">
                  <c:v>36240410.392987087</c:v>
                </c:pt>
                <c:pt idx="68">
                  <c:v>26782442.125050299</c:v>
                </c:pt>
                <c:pt idx="69">
                  <c:v>21942934.69026057</c:v>
                </c:pt>
                <c:pt idx="70">
                  <c:v>21564464.051387936</c:v>
                </c:pt>
                <c:pt idx="71">
                  <c:v>27504434.838897489</c:v>
                </c:pt>
                <c:pt idx="72">
                  <c:v>27529362.383176543</c:v>
                </c:pt>
                <c:pt idx="73">
                  <c:v>24651503.339058489</c:v>
                </c:pt>
                <c:pt idx="74">
                  <c:v>24418159.238937244</c:v>
                </c:pt>
                <c:pt idx="75">
                  <c:v>21158145.770223252</c:v>
                </c:pt>
                <c:pt idx="76">
                  <c:v>22218785.183502946</c:v>
                </c:pt>
                <c:pt idx="77">
                  <c:v>28194320.280690655</c:v>
                </c:pt>
                <c:pt idx="78">
                  <c:v>32492373.510190543</c:v>
                </c:pt>
                <c:pt idx="79">
                  <c:v>29869982.491483532</c:v>
                </c:pt>
                <c:pt idx="80">
                  <c:v>27198840.79275427</c:v>
                </c:pt>
                <c:pt idx="81">
                  <c:v>22250878.400656275</c:v>
                </c:pt>
                <c:pt idx="82">
                  <c:v>22940749.698327277</c:v>
                </c:pt>
                <c:pt idx="83">
                  <c:v>29070537.964253906</c:v>
                </c:pt>
                <c:pt idx="84">
                  <c:v>29219923.420175936</c:v>
                </c:pt>
                <c:pt idx="85">
                  <c:v>25706665.269520774</c:v>
                </c:pt>
                <c:pt idx="86">
                  <c:v>25005513.420044918</c:v>
                </c:pt>
                <c:pt idx="87">
                  <c:v>23403160.05269181</c:v>
                </c:pt>
                <c:pt idx="88">
                  <c:v>24898103.077491239</c:v>
                </c:pt>
                <c:pt idx="89">
                  <c:v>29104636.890252348</c:v>
                </c:pt>
                <c:pt idx="90">
                  <c:v>36124097.769254364</c:v>
                </c:pt>
                <c:pt idx="91">
                  <c:v>35851238.427213475</c:v>
                </c:pt>
                <c:pt idx="92">
                  <c:v>28506508.908006482</c:v>
                </c:pt>
                <c:pt idx="93">
                  <c:v>23993295.627461951</c:v>
                </c:pt>
                <c:pt idx="94">
                  <c:v>24472791.389153764</c:v>
                </c:pt>
                <c:pt idx="95">
                  <c:v>28689549.575813092</c:v>
                </c:pt>
                <c:pt idx="96">
                  <c:v>30465705.940137465</c:v>
                </c:pt>
                <c:pt idx="97">
                  <c:v>27203216.000053063</c:v>
                </c:pt>
                <c:pt idx="98">
                  <c:v>26187331.452755988</c:v>
                </c:pt>
                <c:pt idx="99">
                  <c:v>23403778.102289241</c:v>
                </c:pt>
                <c:pt idx="100">
                  <c:v>23086032.266908601</c:v>
                </c:pt>
                <c:pt idx="101">
                  <c:v>28235348.579639424</c:v>
                </c:pt>
                <c:pt idx="102">
                  <c:v>36783795.435446672</c:v>
                </c:pt>
                <c:pt idx="103">
                  <c:v>33381363.908615626</c:v>
                </c:pt>
                <c:pt idx="104">
                  <c:v>26040727.667440757</c:v>
                </c:pt>
                <c:pt idx="105">
                  <c:v>23819791.35845115</c:v>
                </c:pt>
                <c:pt idx="106">
                  <c:v>25147184.239534207</c:v>
                </c:pt>
                <c:pt idx="107">
                  <c:v>29319255.497040771</c:v>
                </c:pt>
                <c:pt idx="108">
                  <c:v>29521975.081660736</c:v>
                </c:pt>
                <c:pt idx="109">
                  <c:v>28234869.166086819</c:v>
                </c:pt>
                <c:pt idx="110">
                  <c:v>26855216.337421771</c:v>
                </c:pt>
                <c:pt idx="111">
                  <c:v>25019308.27943366</c:v>
                </c:pt>
                <c:pt idx="112">
                  <c:v>27035104.404513054</c:v>
                </c:pt>
                <c:pt idx="113">
                  <c:v>35482333.962938599</c:v>
                </c:pt>
                <c:pt idx="114">
                  <c:v>46562764.854195341</c:v>
                </c:pt>
                <c:pt idx="115">
                  <c:v>39635547.208928883</c:v>
                </c:pt>
                <c:pt idx="116">
                  <c:v>28329463.328366566</c:v>
                </c:pt>
                <c:pt idx="117">
                  <c:v>24901248.463386893</c:v>
                </c:pt>
                <c:pt idx="118">
                  <c:v>25021014.569874853</c:v>
                </c:pt>
                <c:pt idx="119">
                  <c:v>31431150.7969261</c:v>
                </c:pt>
                <c:pt idx="120">
                  <c:v>32348591.791428734</c:v>
                </c:pt>
                <c:pt idx="121">
                  <c:v>30512489.447512016</c:v>
                </c:pt>
                <c:pt idx="122">
                  <c:v>27359441.088917408</c:v>
                </c:pt>
                <c:pt idx="123">
                  <c:v>24782607.745837107</c:v>
                </c:pt>
                <c:pt idx="124">
                  <c:v>27462462.544597257</c:v>
                </c:pt>
                <c:pt idx="125">
                  <c:v>38423953.528134286</c:v>
                </c:pt>
                <c:pt idx="126">
                  <c:v>38381223.602802642</c:v>
                </c:pt>
                <c:pt idx="127">
                  <c:v>44209086.56471651</c:v>
                </c:pt>
                <c:pt idx="128">
                  <c:v>28791767.25954872</c:v>
                </c:pt>
                <c:pt idx="129">
                  <c:v>25955989.357948683</c:v>
                </c:pt>
                <c:pt idx="130">
                  <c:v>26414796.44687834</c:v>
                </c:pt>
                <c:pt idx="131">
                  <c:v>31116275.827256642</c:v>
                </c:pt>
                <c:pt idx="132">
                  <c:v>31158018.634783413</c:v>
                </c:pt>
                <c:pt idx="133">
                  <c:v>28637594.872008018</c:v>
                </c:pt>
                <c:pt idx="134">
                  <c:v>27026010.836388402</c:v>
                </c:pt>
                <c:pt idx="135">
                  <c:v>24747231.610514827</c:v>
                </c:pt>
                <c:pt idx="136">
                  <c:v>26082515.020797811</c:v>
                </c:pt>
                <c:pt idx="137">
                  <c:v>31533520.780458279</c:v>
                </c:pt>
                <c:pt idx="138">
                  <c:v>36893514.225122161</c:v>
                </c:pt>
                <c:pt idx="139">
                  <c:v>35521623.712049045</c:v>
                </c:pt>
                <c:pt idx="140">
                  <c:v>28624954.170603666</c:v>
                </c:pt>
                <c:pt idx="141">
                  <c:v>25144266.708666936</c:v>
                </c:pt>
                <c:pt idx="142">
                  <c:v>25689268.013154492</c:v>
                </c:pt>
                <c:pt idx="143">
                  <c:v>30582985.570102416</c:v>
                </c:pt>
                <c:pt idx="144">
                  <c:v>31609176.887763288</c:v>
                </c:pt>
                <c:pt idx="145">
                  <c:v>29098560.913096152</c:v>
                </c:pt>
                <c:pt idx="146">
                  <c:v>27496784.665584791</c:v>
                </c:pt>
                <c:pt idx="147">
                  <c:v>25227813.227819473</c:v>
                </c:pt>
                <c:pt idx="148">
                  <c:v>26572904.426210716</c:v>
                </c:pt>
                <c:pt idx="149">
                  <c:v>32033717.973979436</c:v>
                </c:pt>
                <c:pt idx="150">
                  <c:v>37403519.206751578</c:v>
                </c:pt>
                <c:pt idx="151">
                  <c:v>36041436.48178672</c:v>
                </c:pt>
                <c:pt idx="152">
                  <c:v>29154574.728449594</c:v>
                </c:pt>
                <c:pt idx="153">
                  <c:v>25683695.054621123</c:v>
                </c:pt>
                <c:pt idx="154">
                  <c:v>26238504.147216938</c:v>
                </c:pt>
                <c:pt idx="155">
                  <c:v>31142029.492273115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F3-478E-AD12-98CE46BBD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3485000"/>
        <c:axId val="923482704"/>
      </c:lineChart>
      <c:dateAx>
        <c:axId val="9234850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2704"/>
        <c:crosses val="autoZero"/>
        <c:auto val="1"/>
        <c:lblOffset val="100"/>
        <c:baseTimeUnit val="months"/>
      </c:dateAx>
      <c:valAx>
        <c:axId val="92348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5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Summary!$A$10</c:f>
              <c:strCache>
                <c:ptCount val="1"/>
                <c:pt idx="0">
                  <c:v>Residential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Summary!$C$2:$O$2</c:f>
              <c:strCache>
                <c:ptCount val="13"/>
                <c:pt idx="0">
                  <c:v>2011 Actual </c:v>
                </c:pt>
                <c:pt idx="1">
                  <c:v>2012 Actual </c:v>
                </c:pt>
                <c:pt idx="2">
                  <c:v>2013 Actual </c:v>
                </c:pt>
                <c:pt idx="3">
                  <c:v>2014 Actual </c:v>
                </c:pt>
                <c:pt idx="4">
                  <c:v>2015 Actual </c:v>
                </c:pt>
                <c:pt idx="5">
                  <c:v>2016 Actual </c:v>
                </c:pt>
                <c:pt idx="6">
                  <c:v>2017 Actual </c:v>
                </c:pt>
                <c:pt idx="7">
                  <c:v>2018 Actual </c:v>
                </c:pt>
                <c:pt idx="8">
                  <c:v>2019 Actual </c:v>
                </c:pt>
                <c:pt idx="9">
                  <c:v>2020 Actual </c:v>
                </c:pt>
                <c:pt idx="10">
                  <c:v>2021 Actual </c:v>
                </c:pt>
                <c:pt idx="11">
                  <c:v>2022 Bridge Year</c:v>
                </c:pt>
                <c:pt idx="12">
                  <c:v>2023 Test Year</c:v>
                </c:pt>
              </c:strCache>
            </c:strRef>
          </c:cat>
          <c:val>
            <c:numRef>
              <c:f>Summary!$C$12:$O$12</c:f>
              <c:numCache>
                <c:formatCode>#,##0</c:formatCode>
                <c:ptCount val="13"/>
                <c:pt idx="0">
                  <c:v>268725506.51999998</c:v>
                </c:pt>
                <c:pt idx="1">
                  <c:v>281220954.64999998</c:v>
                </c:pt>
                <c:pt idx="2">
                  <c:v>287291133.52999997</c:v>
                </c:pt>
                <c:pt idx="3">
                  <c:v>290591982.63</c:v>
                </c:pt>
                <c:pt idx="4">
                  <c:v>295940879.87469882</c:v>
                </c:pt>
                <c:pt idx="5">
                  <c:v>310749015.99036139</c:v>
                </c:pt>
                <c:pt idx="6">
                  <c:v>294253405.64819276</c:v>
                </c:pt>
                <c:pt idx="7">
                  <c:v>323623192.28915668</c:v>
                </c:pt>
                <c:pt idx="8">
                  <c:v>316413176.16385555</c:v>
                </c:pt>
                <c:pt idx="9">
                  <c:v>353805930.95903623</c:v>
                </c:pt>
                <c:pt idx="10">
                  <c:v>360408160.45301205</c:v>
                </c:pt>
                <c:pt idx="11">
                  <c:v>333916527.4574576</c:v>
                </c:pt>
                <c:pt idx="12">
                  <c:v>340055986.68643397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B5-4223-82AF-17E491D8758E}"/>
            </c:ext>
          </c:extLst>
        </c:ser>
        <c:ser>
          <c:idx val="1"/>
          <c:order val="1"/>
          <c:tx>
            <c:strRef>
              <c:f>Summary!$A$14</c:f>
              <c:strCache>
                <c:ptCount val="1"/>
                <c:pt idx="0">
                  <c:v>General Service &lt; 50 kW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Summary!$C$2:$O$2</c:f>
              <c:strCache>
                <c:ptCount val="13"/>
                <c:pt idx="0">
                  <c:v>2011 Actual </c:v>
                </c:pt>
                <c:pt idx="1">
                  <c:v>2012 Actual </c:v>
                </c:pt>
                <c:pt idx="2">
                  <c:v>2013 Actual </c:v>
                </c:pt>
                <c:pt idx="3">
                  <c:v>2014 Actual </c:v>
                </c:pt>
                <c:pt idx="4">
                  <c:v>2015 Actual </c:v>
                </c:pt>
                <c:pt idx="5">
                  <c:v>2016 Actual </c:v>
                </c:pt>
                <c:pt idx="6">
                  <c:v>2017 Actual </c:v>
                </c:pt>
                <c:pt idx="7">
                  <c:v>2018 Actual </c:v>
                </c:pt>
                <c:pt idx="8">
                  <c:v>2019 Actual </c:v>
                </c:pt>
                <c:pt idx="9">
                  <c:v>2020 Actual </c:v>
                </c:pt>
                <c:pt idx="10">
                  <c:v>2021 Actual </c:v>
                </c:pt>
                <c:pt idx="11">
                  <c:v>2022 Bridge Year</c:v>
                </c:pt>
                <c:pt idx="12">
                  <c:v>2023 Test Year</c:v>
                </c:pt>
              </c:strCache>
            </c:strRef>
          </c:cat>
          <c:val>
            <c:numRef>
              <c:f>Summary!$C$16:$O$16</c:f>
              <c:numCache>
                <c:formatCode>#,##0</c:formatCode>
                <c:ptCount val="13"/>
                <c:pt idx="0">
                  <c:v>83338833.540000021</c:v>
                </c:pt>
                <c:pt idx="1">
                  <c:v>84168273.069999993</c:v>
                </c:pt>
                <c:pt idx="2">
                  <c:v>87021883.129999995</c:v>
                </c:pt>
                <c:pt idx="3">
                  <c:v>88384426.730000004</c:v>
                </c:pt>
                <c:pt idx="4">
                  <c:v>88333188.626506001</c:v>
                </c:pt>
                <c:pt idx="5">
                  <c:v>88749928.414457858</c:v>
                </c:pt>
                <c:pt idx="6">
                  <c:v>82899471.903614432</c:v>
                </c:pt>
                <c:pt idx="7">
                  <c:v>86093744.838554204</c:v>
                </c:pt>
                <c:pt idx="8">
                  <c:v>83808650.746987954</c:v>
                </c:pt>
                <c:pt idx="9">
                  <c:v>79694764.992771059</c:v>
                </c:pt>
                <c:pt idx="10">
                  <c:v>85479169.763855413</c:v>
                </c:pt>
                <c:pt idx="11">
                  <c:v>85722745.797829658</c:v>
                </c:pt>
                <c:pt idx="12">
                  <c:v>87960137.322178766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AB5-4223-82AF-17E491D8758E}"/>
            </c:ext>
          </c:extLst>
        </c:ser>
        <c:ser>
          <c:idx val="2"/>
          <c:order val="2"/>
          <c:tx>
            <c:strRef>
              <c:f>Summary!$A$18</c:f>
              <c:strCache>
                <c:ptCount val="1"/>
                <c:pt idx="0">
                  <c:v>General Service  50 to 999 kW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Summary!$C$2:$O$2</c:f>
              <c:strCache>
                <c:ptCount val="13"/>
                <c:pt idx="0">
                  <c:v>2011 Actual </c:v>
                </c:pt>
                <c:pt idx="1">
                  <c:v>2012 Actual </c:v>
                </c:pt>
                <c:pt idx="2">
                  <c:v>2013 Actual </c:v>
                </c:pt>
                <c:pt idx="3">
                  <c:v>2014 Actual </c:v>
                </c:pt>
                <c:pt idx="4">
                  <c:v>2015 Actual </c:v>
                </c:pt>
                <c:pt idx="5">
                  <c:v>2016 Actual </c:v>
                </c:pt>
                <c:pt idx="6">
                  <c:v>2017 Actual </c:v>
                </c:pt>
                <c:pt idx="7">
                  <c:v>2018 Actual </c:v>
                </c:pt>
                <c:pt idx="8">
                  <c:v>2019 Actual </c:v>
                </c:pt>
                <c:pt idx="9">
                  <c:v>2020 Actual </c:v>
                </c:pt>
                <c:pt idx="10">
                  <c:v>2021 Actual </c:v>
                </c:pt>
                <c:pt idx="11">
                  <c:v>2022 Bridge Year</c:v>
                </c:pt>
                <c:pt idx="12">
                  <c:v>2023 Test Year</c:v>
                </c:pt>
              </c:strCache>
            </c:strRef>
          </c:cat>
          <c:val>
            <c:numRef>
              <c:f>Summary!$C$20:$O$20</c:f>
              <c:numCache>
                <c:formatCode>#,##0</c:formatCode>
                <c:ptCount val="13"/>
                <c:pt idx="0">
                  <c:v>192782769.75999996</c:v>
                </c:pt>
                <c:pt idx="1">
                  <c:v>194206572.97999996</c:v>
                </c:pt>
                <c:pt idx="2">
                  <c:v>203179610.86000001</c:v>
                </c:pt>
                <c:pt idx="3">
                  <c:v>204924669.72999999</c:v>
                </c:pt>
                <c:pt idx="4">
                  <c:v>205449544.32771084</c:v>
                </c:pt>
                <c:pt idx="5">
                  <c:v>204715589.59036142</c:v>
                </c:pt>
                <c:pt idx="6">
                  <c:v>213633991.96144572</c:v>
                </c:pt>
                <c:pt idx="7">
                  <c:v>221806792.86746988</c:v>
                </c:pt>
                <c:pt idx="8">
                  <c:v>220154820.13493976</c:v>
                </c:pt>
                <c:pt idx="9">
                  <c:v>209733279.5373494</c:v>
                </c:pt>
                <c:pt idx="10">
                  <c:v>214209551.57590359</c:v>
                </c:pt>
                <c:pt idx="11">
                  <c:v>211868876.08683029</c:v>
                </c:pt>
                <c:pt idx="12">
                  <c:v>221296243.5714497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AB5-4223-82AF-17E491D8758E}"/>
            </c:ext>
          </c:extLst>
        </c:ser>
        <c:ser>
          <c:idx val="3"/>
          <c:order val="3"/>
          <c:tx>
            <c:strRef>
              <c:f>Summary!$A$23</c:f>
              <c:strCache>
                <c:ptCount val="1"/>
                <c:pt idx="0">
                  <c:v>General Service 1000 to 4999 kW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Summary!$C$2:$O$2</c:f>
              <c:strCache>
                <c:ptCount val="13"/>
                <c:pt idx="0">
                  <c:v>2011 Actual </c:v>
                </c:pt>
                <c:pt idx="1">
                  <c:v>2012 Actual </c:v>
                </c:pt>
                <c:pt idx="2">
                  <c:v>2013 Actual </c:v>
                </c:pt>
                <c:pt idx="3">
                  <c:v>2014 Actual </c:v>
                </c:pt>
                <c:pt idx="4">
                  <c:v>2015 Actual </c:v>
                </c:pt>
                <c:pt idx="5">
                  <c:v>2016 Actual </c:v>
                </c:pt>
                <c:pt idx="6">
                  <c:v>2017 Actual </c:v>
                </c:pt>
                <c:pt idx="7">
                  <c:v>2018 Actual </c:v>
                </c:pt>
                <c:pt idx="8">
                  <c:v>2019 Actual </c:v>
                </c:pt>
                <c:pt idx="9">
                  <c:v>2020 Actual </c:v>
                </c:pt>
                <c:pt idx="10">
                  <c:v>2021 Actual </c:v>
                </c:pt>
                <c:pt idx="11">
                  <c:v>2022 Bridge Year</c:v>
                </c:pt>
                <c:pt idx="12">
                  <c:v>2023 Test Year</c:v>
                </c:pt>
              </c:strCache>
            </c:strRef>
          </c:cat>
          <c:val>
            <c:numRef>
              <c:f>Summary!$C$25:$O$25</c:f>
              <c:numCache>
                <c:formatCode>#,##0</c:formatCode>
                <c:ptCount val="13"/>
                <c:pt idx="0">
                  <c:v>121407487</c:v>
                </c:pt>
                <c:pt idx="1">
                  <c:v>128979851</c:v>
                </c:pt>
                <c:pt idx="2">
                  <c:v>100652663.27</c:v>
                </c:pt>
                <c:pt idx="3">
                  <c:v>110411188.92</c:v>
                </c:pt>
                <c:pt idx="4">
                  <c:v>112974658.04233061</c:v>
                </c:pt>
                <c:pt idx="5">
                  <c:v>119969236.41206953</c:v>
                </c:pt>
                <c:pt idx="6">
                  <c:v>121918931.97074634</c:v>
                </c:pt>
                <c:pt idx="7">
                  <c:v>130413203.88434154</c:v>
                </c:pt>
                <c:pt idx="8">
                  <c:v>134423430.54196733</c:v>
                </c:pt>
                <c:pt idx="9">
                  <c:v>128841062.06228508</c:v>
                </c:pt>
                <c:pt idx="10">
                  <c:v>132400892.43957959</c:v>
                </c:pt>
                <c:pt idx="11">
                  <c:v>103617411.17512476</c:v>
                </c:pt>
                <c:pt idx="12">
                  <c:v>103617411.17512476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AB5-4223-82AF-17E491D8758E}"/>
            </c:ext>
          </c:extLst>
        </c:ser>
        <c:ser>
          <c:idx val="4"/>
          <c:order val="4"/>
          <c:tx>
            <c:strRef>
              <c:f>Summary!$A$28</c:f>
              <c:strCache>
                <c:ptCount val="1"/>
                <c:pt idx="0">
                  <c:v>Large User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Summary!$C$2:$O$2</c:f>
              <c:strCache>
                <c:ptCount val="13"/>
                <c:pt idx="0">
                  <c:v>2011 Actual </c:v>
                </c:pt>
                <c:pt idx="1">
                  <c:v>2012 Actual </c:v>
                </c:pt>
                <c:pt idx="2">
                  <c:v>2013 Actual </c:v>
                </c:pt>
                <c:pt idx="3">
                  <c:v>2014 Actual </c:v>
                </c:pt>
                <c:pt idx="4">
                  <c:v>2015 Actual </c:v>
                </c:pt>
                <c:pt idx="5">
                  <c:v>2016 Actual </c:v>
                </c:pt>
                <c:pt idx="6">
                  <c:v>2017 Actual </c:v>
                </c:pt>
                <c:pt idx="7">
                  <c:v>2018 Actual </c:v>
                </c:pt>
                <c:pt idx="8">
                  <c:v>2019 Actual </c:v>
                </c:pt>
                <c:pt idx="9">
                  <c:v>2020 Actual </c:v>
                </c:pt>
                <c:pt idx="10">
                  <c:v>2021 Actual </c:v>
                </c:pt>
                <c:pt idx="11">
                  <c:v>2022 Bridge Year</c:v>
                </c:pt>
                <c:pt idx="12">
                  <c:v>2023 Test Year</c:v>
                </c:pt>
              </c:strCache>
            </c:strRef>
          </c:cat>
          <c:val>
            <c:numRef>
              <c:f>Summary!$C$30:$O$30</c:f>
              <c:numCache>
                <c:formatCode>#,##0</c:formatCode>
                <c:ptCount val="13"/>
                <c:pt idx="0">
                  <c:v>80336534</c:v>
                </c:pt>
                <c:pt idx="1">
                  <c:v>86554626</c:v>
                </c:pt>
                <c:pt idx="2">
                  <c:v>127931414.90000002</c:v>
                </c:pt>
                <c:pt idx="3">
                  <c:v>133427900.34</c:v>
                </c:pt>
                <c:pt idx="4">
                  <c:v>136606296.6878854</c:v>
                </c:pt>
                <c:pt idx="5">
                  <c:v>140016226.34772229</c:v>
                </c:pt>
                <c:pt idx="6">
                  <c:v>137562121.61328822</c:v>
                </c:pt>
                <c:pt idx="7">
                  <c:v>138505562.38313109</c:v>
                </c:pt>
                <c:pt idx="8">
                  <c:v>144434637.29858762</c:v>
                </c:pt>
                <c:pt idx="9">
                  <c:v>129179340.58086331</c:v>
                </c:pt>
                <c:pt idx="10">
                  <c:v>137730887.895365</c:v>
                </c:pt>
                <c:pt idx="11">
                  <c:v>131131300.15596515</c:v>
                </c:pt>
                <c:pt idx="12">
                  <c:v>131131300.15596515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AB5-4223-82AF-17E491D87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3912656"/>
        <c:axId val="943911016"/>
      </c:lineChart>
      <c:catAx>
        <c:axId val="94391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3911016"/>
        <c:crosses val="autoZero"/>
        <c:auto val="1"/>
        <c:lblAlgn val="ctr"/>
        <c:lblOffset val="100"/>
        <c:noMultiLvlLbl val="0"/>
      </c:catAx>
      <c:valAx>
        <c:axId val="943911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3912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Residential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 kWh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'Residential (WN)'!$A$3:$A$127</c:f>
              <c:numCache>
                <c:formatCode>mmm\-yy</c:formatCode>
                <c:ptCount val="125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</c:numCache>
            </c:numRef>
          </c:cat>
          <c:val>
            <c:numRef>
              <c:f>'Residential (WN)'!$F$3:$F$128</c:f>
              <c:numCache>
                <c:formatCode>_(* #,##0_);_(* \(#,##0\);_(* "-"??_);_(@_)</c:formatCode>
                <c:ptCount val="126"/>
                <c:pt idx="0">
                  <c:v>23733365.085325282</c:v>
                </c:pt>
                <c:pt idx="1">
                  <c:v>22310529.535325348</c:v>
                </c:pt>
                <c:pt idx="2">
                  <c:v>20561511.105325352</c:v>
                </c:pt>
                <c:pt idx="3">
                  <c:v>18196504.345325314</c:v>
                </c:pt>
                <c:pt idx="4">
                  <c:v>19242436.605325352</c:v>
                </c:pt>
                <c:pt idx="5">
                  <c:v>23455207.885325335</c:v>
                </c:pt>
                <c:pt idx="6">
                  <c:v>29881256.025325283</c:v>
                </c:pt>
                <c:pt idx="7">
                  <c:v>28120502.455325332</c:v>
                </c:pt>
                <c:pt idx="8">
                  <c:v>19919582.535325326</c:v>
                </c:pt>
                <c:pt idx="9">
                  <c:v>18267774.095325306</c:v>
                </c:pt>
                <c:pt idx="10">
                  <c:v>20206933.495325342</c:v>
                </c:pt>
                <c:pt idx="11">
                  <c:v>25108396.295325305</c:v>
                </c:pt>
                <c:pt idx="12">
                  <c:v>22665511.009777255</c:v>
                </c:pt>
                <c:pt idx="13">
                  <c:v>21731631.059777245</c:v>
                </c:pt>
                <c:pt idx="14">
                  <c:v>20010014.379777245</c:v>
                </c:pt>
                <c:pt idx="15">
                  <c:v>18912007.339777257</c:v>
                </c:pt>
                <c:pt idx="16">
                  <c:v>19051304.719777234</c:v>
                </c:pt>
                <c:pt idx="17">
                  <c:v>27958863.159777239</c:v>
                </c:pt>
                <c:pt idx="18">
                  <c:v>33576079.829777248</c:v>
                </c:pt>
                <c:pt idx="19">
                  <c:v>30029439.459777251</c:v>
                </c:pt>
                <c:pt idx="20">
                  <c:v>21238214.669777248</c:v>
                </c:pt>
                <c:pt idx="21">
                  <c:v>19640038.639777251</c:v>
                </c:pt>
                <c:pt idx="22">
                  <c:v>21482109.149777245</c:v>
                </c:pt>
                <c:pt idx="23">
                  <c:v>25647572.909777213</c:v>
                </c:pt>
                <c:pt idx="24">
                  <c:v>24743261.071531244</c:v>
                </c:pt>
                <c:pt idx="25">
                  <c:v>23224532.891531281</c:v>
                </c:pt>
                <c:pt idx="26">
                  <c:v>23052750.88153125</c:v>
                </c:pt>
                <c:pt idx="27">
                  <c:v>19679187.661531229</c:v>
                </c:pt>
                <c:pt idx="28">
                  <c:v>20796344.531531259</c:v>
                </c:pt>
                <c:pt idx="29">
                  <c:v>24720133.67153126</c:v>
                </c:pt>
                <c:pt idx="30">
                  <c:v>31067397.23153127</c:v>
                </c:pt>
                <c:pt idx="31">
                  <c:v>28442759.621531248</c:v>
                </c:pt>
                <c:pt idx="32">
                  <c:v>20912722.881531265</c:v>
                </c:pt>
                <c:pt idx="33">
                  <c:v>20981353.041531246</c:v>
                </c:pt>
                <c:pt idx="34">
                  <c:v>21829613.801531244</c:v>
                </c:pt>
                <c:pt idx="35">
                  <c:v>28911020.861531246</c:v>
                </c:pt>
                <c:pt idx="36">
                  <c:v>26360023.557272851</c:v>
                </c:pt>
                <c:pt idx="37">
                  <c:v>26374215.547272835</c:v>
                </c:pt>
                <c:pt idx="38">
                  <c:v>24141795.047272857</c:v>
                </c:pt>
                <c:pt idx="39">
                  <c:v>22071105.877272848</c:v>
                </c:pt>
                <c:pt idx="40">
                  <c:v>20648893.407272812</c:v>
                </c:pt>
                <c:pt idx="41">
                  <c:v>24572425.267272837</c:v>
                </c:pt>
                <c:pt idx="42">
                  <c:v>28609332.357272841</c:v>
                </c:pt>
                <c:pt idx="43">
                  <c:v>26478984.537272859</c:v>
                </c:pt>
                <c:pt idx="44">
                  <c:v>21763182.987272844</c:v>
                </c:pt>
                <c:pt idx="45">
                  <c:v>21382264.647272848</c:v>
                </c:pt>
                <c:pt idx="46">
                  <c:v>22562429.487272851</c:v>
                </c:pt>
                <c:pt idx="47">
                  <c:v>27673778.197272848</c:v>
                </c:pt>
                <c:pt idx="48">
                  <c:v>28069177.441256527</c:v>
                </c:pt>
                <c:pt idx="49">
                  <c:v>26707165.383425221</c:v>
                </c:pt>
                <c:pt idx="50">
                  <c:v>24478082.20270231</c:v>
                </c:pt>
                <c:pt idx="51">
                  <c:v>20676669.084630042</c:v>
                </c:pt>
                <c:pt idx="52">
                  <c:v>21746093.258124005</c:v>
                </c:pt>
                <c:pt idx="53">
                  <c:v>25107302.887039673</c:v>
                </c:pt>
                <c:pt idx="54">
                  <c:v>31952965.229208339</c:v>
                </c:pt>
                <c:pt idx="55">
                  <c:v>29580077.267762542</c:v>
                </c:pt>
                <c:pt idx="56">
                  <c:v>26608771.542461362</c:v>
                </c:pt>
                <c:pt idx="57">
                  <c:v>21483913.277401097</c:v>
                </c:pt>
                <c:pt idx="58">
                  <c:v>19734087.166557718</c:v>
                </c:pt>
                <c:pt idx="59">
                  <c:v>23600600.062943287</c:v>
                </c:pt>
                <c:pt idx="60">
                  <c:v>26488550.719732195</c:v>
                </c:pt>
                <c:pt idx="61">
                  <c:v>25023617.148647863</c:v>
                </c:pt>
                <c:pt idx="62">
                  <c:v>23461776.319732215</c:v>
                </c:pt>
                <c:pt idx="63">
                  <c:v>22136159.26912979</c:v>
                </c:pt>
                <c:pt idx="64">
                  <c:v>21068139.211298458</c:v>
                </c:pt>
                <c:pt idx="65">
                  <c:v>30493925.726961114</c:v>
                </c:pt>
                <c:pt idx="66">
                  <c:v>36232069.967924938</c:v>
                </c:pt>
                <c:pt idx="67">
                  <c:v>36666591.857081592</c:v>
                </c:pt>
                <c:pt idx="68">
                  <c:v>27451832.531780414</c:v>
                </c:pt>
                <c:pt idx="69">
                  <c:v>19916253.264310535</c:v>
                </c:pt>
                <c:pt idx="70">
                  <c:v>19873181.534190029</c:v>
                </c:pt>
                <c:pt idx="71">
                  <c:v>27978193.948647868</c:v>
                </c:pt>
                <c:pt idx="72">
                  <c:v>27093622.098643739</c:v>
                </c:pt>
                <c:pt idx="73">
                  <c:v>23068759.370932903</c:v>
                </c:pt>
                <c:pt idx="74">
                  <c:v>25389455.235993147</c:v>
                </c:pt>
                <c:pt idx="75">
                  <c:v>20358576.739607595</c:v>
                </c:pt>
                <c:pt idx="76">
                  <c:v>21397367.515511237</c:v>
                </c:pt>
                <c:pt idx="77">
                  <c:v>28536633.10587268</c:v>
                </c:pt>
                <c:pt idx="78">
                  <c:v>29930546.214306407</c:v>
                </c:pt>
                <c:pt idx="79">
                  <c:v>30545492.91310158</c:v>
                </c:pt>
                <c:pt idx="80">
                  <c:v>26816098.763703998</c:v>
                </c:pt>
                <c:pt idx="81">
                  <c:v>21561059.833583519</c:v>
                </c:pt>
                <c:pt idx="82">
                  <c:v>23579172.681776274</c:v>
                </c:pt>
                <c:pt idx="83">
                  <c:v>27478381.028764222</c:v>
                </c:pt>
                <c:pt idx="84">
                  <c:v>29607203.423201349</c:v>
                </c:pt>
                <c:pt idx="85">
                  <c:v>24179288.772598948</c:v>
                </c:pt>
                <c:pt idx="86">
                  <c:v>26124027.606333889</c:v>
                </c:pt>
                <c:pt idx="87">
                  <c:v>22298688.406333879</c:v>
                </c:pt>
                <c:pt idx="88">
                  <c:v>24908740.34850258</c:v>
                </c:pt>
                <c:pt idx="89">
                  <c:v>34041039.172598973</c:v>
                </c:pt>
                <c:pt idx="90">
                  <c:v>35267527.105129071</c:v>
                </c:pt>
                <c:pt idx="91">
                  <c:v>37882496.762960359</c:v>
                </c:pt>
                <c:pt idx="92">
                  <c:v>28623515.240068838</c:v>
                </c:pt>
                <c:pt idx="93">
                  <c:v>23069429.620791711</c:v>
                </c:pt>
                <c:pt idx="94">
                  <c:v>22177389.890671223</c:v>
                </c:pt>
                <c:pt idx="95">
                  <c:v>30826041.620791715</c:v>
                </c:pt>
                <c:pt idx="96">
                  <c:v>30296678.502611879</c:v>
                </c:pt>
                <c:pt idx="97">
                  <c:v>27263823.630322684</c:v>
                </c:pt>
                <c:pt idx="98">
                  <c:v>25289889.885744374</c:v>
                </c:pt>
                <c:pt idx="99">
                  <c:v>24085428.083334759</c:v>
                </c:pt>
                <c:pt idx="100">
                  <c:v>23509154.888154022</c:v>
                </c:pt>
                <c:pt idx="101">
                  <c:v>26580302.01104556</c:v>
                </c:pt>
                <c:pt idx="102">
                  <c:v>38634397.654419079</c:v>
                </c:pt>
                <c:pt idx="103">
                  <c:v>35462351.398997389</c:v>
                </c:pt>
                <c:pt idx="104">
                  <c:v>26458002.714660037</c:v>
                </c:pt>
                <c:pt idx="105">
                  <c:v>23458321.991768487</c:v>
                </c:pt>
                <c:pt idx="106">
                  <c:v>22723875.611045595</c:v>
                </c:pt>
                <c:pt idx="107">
                  <c:v>29555236.748394977</c:v>
                </c:pt>
                <c:pt idx="108">
                  <c:v>31096332.909579843</c:v>
                </c:pt>
                <c:pt idx="109">
                  <c:v>26929021.208375014</c:v>
                </c:pt>
                <c:pt idx="110">
                  <c:v>26338553.699941278</c:v>
                </c:pt>
                <c:pt idx="111">
                  <c:v>27039073.834881049</c:v>
                </c:pt>
                <c:pt idx="112">
                  <c:v>27307988.668615971</c:v>
                </c:pt>
                <c:pt idx="113">
                  <c:v>39033998.461387023</c:v>
                </c:pt>
                <c:pt idx="114">
                  <c:v>45880496.822832875</c:v>
                </c:pt>
                <c:pt idx="115">
                  <c:v>40192363.868616</c:v>
                </c:pt>
                <c:pt idx="116">
                  <c:v>28598946.287893068</c:v>
                </c:pt>
                <c:pt idx="117">
                  <c:v>25393750.721628018</c:v>
                </c:pt>
                <c:pt idx="118">
                  <c:v>23298897.661387056</c:v>
                </c:pt>
                <c:pt idx="119">
                  <c:v>29408230.692712367</c:v>
                </c:pt>
                <c:pt idx="120">
                  <c:v>33472374.0733505</c:v>
                </c:pt>
                <c:pt idx="121">
                  <c:v>31904207.04684446</c:v>
                </c:pt>
                <c:pt idx="122">
                  <c:v>27915656.434796255</c:v>
                </c:pt>
                <c:pt idx="123">
                  <c:v>25762180.695037238</c:v>
                </c:pt>
                <c:pt idx="124">
                  <c:v>27801896.752868582</c:v>
                </c:pt>
                <c:pt idx="125">
                  <c:v>36810860.482989006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D5-4D96-94FA-94A443FF82B3}"/>
            </c:ext>
          </c:extLst>
        </c:ser>
        <c:ser>
          <c:idx val="1"/>
          <c:order val="1"/>
          <c:tx>
            <c:v>Predicted kWh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'Residential (WN)'!$A$3:$A$127</c:f>
              <c:numCache>
                <c:formatCode>mmm\-yy</c:formatCode>
                <c:ptCount val="125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</c:numCache>
            </c:numRef>
          </c:cat>
          <c:val>
            <c:numRef>
              <c:f>'Residential (WN)'!$Q$3:$Q$127</c:f>
              <c:numCache>
                <c:formatCode>#,##0_);\(#,##0\)</c:formatCode>
                <c:ptCount val="125"/>
                <c:pt idx="0">
                  <c:v>19085817.23089347</c:v>
                </c:pt>
                <c:pt idx="1">
                  <c:v>20987725.197258696</c:v>
                </c:pt>
                <c:pt idx="2">
                  <c:v>20230153.086512107</c:v>
                </c:pt>
                <c:pt idx="3">
                  <c:v>18333156.424657509</c:v>
                </c:pt>
                <c:pt idx="4">
                  <c:v>20094641.559249043</c:v>
                </c:pt>
                <c:pt idx="5">
                  <c:v>24581640.889192317</c:v>
                </c:pt>
                <c:pt idx="6">
                  <c:v>27081611.309825294</c:v>
                </c:pt>
                <c:pt idx="7">
                  <c:v>27940415.71749958</c:v>
                </c:pt>
                <c:pt idx="8">
                  <c:v>20325535.481765587</c:v>
                </c:pt>
                <c:pt idx="9">
                  <c:v>18167368.357083421</c:v>
                </c:pt>
                <c:pt idx="10">
                  <c:v>20944306.281101514</c:v>
                </c:pt>
                <c:pt idx="11">
                  <c:v>25469698.550066747</c:v>
                </c:pt>
                <c:pt idx="12">
                  <c:v>23332906.857510481</c:v>
                </c:pt>
                <c:pt idx="13">
                  <c:v>22600905.415902026</c:v>
                </c:pt>
                <c:pt idx="14">
                  <c:v>21446918.152970728</c:v>
                </c:pt>
                <c:pt idx="15">
                  <c:v>19054919.772759315</c:v>
                </c:pt>
                <c:pt idx="16">
                  <c:v>18363107.088478509</c:v>
                </c:pt>
                <c:pt idx="17">
                  <c:v>26396698.191396754</c:v>
                </c:pt>
                <c:pt idx="18">
                  <c:v>30929941.820175353</c:v>
                </c:pt>
                <c:pt idx="19">
                  <c:v>30489846.21897456</c:v>
                </c:pt>
                <c:pt idx="20">
                  <c:v>22201330.463165719</c:v>
                </c:pt>
                <c:pt idx="21">
                  <c:v>19786932.55243006</c:v>
                </c:pt>
                <c:pt idx="22">
                  <c:v>21414937.988220561</c:v>
                </c:pt>
                <c:pt idx="23">
                  <c:v>26013242.938391253</c:v>
                </c:pt>
                <c:pt idx="24">
                  <c:v>25293600.579478797</c:v>
                </c:pt>
                <c:pt idx="25">
                  <c:v>23204528.487194773</c:v>
                </c:pt>
                <c:pt idx="26">
                  <c:v>22878632.722131591</c:v>
                </c:pt>
                <c:pt idx="27">
                  <c:v>19586094.835164685</c:v>
                </c:pt>
                <c:pt idx="28">
                  <c:v>20857460.887313798</c:v>
                </c:pt>
                <c:pt idx="29">
                  <c:v>25708742.49729133</c:v>
                </c:pt>
                <c:pt idx="30">
                  <c:v>31708420.062022947</c:v>
                </c:pt>
                <c:pt idx="31">
                  <c:v>29998886.660759751</c:v>
                </c:pt>
                <c:pt idx="32">
                  <c:v>22482003.505541414</c:v>
                </c:pt>
                <c:pt idx="33">
                  <c:v>21274026.58945084</c:v>
                </c:pt>
                <c:pt idx="34">
                  <c:v>21376331.429636754</c:v>
                </c:pt>
                <c:pt idx="35">
                  <c:v>27927922.318286519</c:v>
                </c:pt>
                <c:pt idx="36">
                  <c:v>25151023.749337271</c:v>
                </c:pt>
                <c:pt idx="37">
                  <c:v>25431737.301043287</c:v>
                </c:pt>
                <c:pt idx="38">
                  <c:v>22781389.504075136</c:v>
                </c:pt>
                <c:pt idx="39">
                  <c:v>21992863.482073143</c:v>
                </c:pt>
                <c:pt idx="40">
                  <c:v>21804971.048278909</c:v>
                </c:pt>
                <c:pt idx="41">
                  <c:v>24721182.445635702</c:v>
                </c:pt>
                <c:pt idx="42">
                  <c:v>32759836.084676016</c:v>
                </c:pt>
                <c:pt idx="43">
                  <c:v>28841549.570421875</c:v>
                </c:pt>
                <c:pt idx="44">
                  <c:v>22762572.03287898</c:v>
                </c:pt>
                <c:pt idx="45">
                  <c:v>21578888.628145427</c:v>
                </c:pt>
                <c:pt idx="46">
                  <c:v>22075078.479172084</c:v>
                </c:pt>
                <c:pt idx="47">
                  <c:v>27831542.189551145</c:v>
                </c:pt>
                <c:pt idx="48">
                  <c:v>27152818.482785124</c:v>
                </c:pt>
                <c:pt idx="49">
                  <c:v>24719042.072095316</c:v>
                </c:pt>
                <c:pt idx="50">
                  <c:v>23773716.295169055</c:v>
                </c:pt>
                <c:pt idx="51">
                  <c:v>20975802.352022946</c:v>
                </c:pt>
                <c:pt idx="52">
                  <c:v>20990891.939382356</c:v>
                </c:pt>
                <c:pt idx="53">
                  <c:v>27484668.528234795</c:v>
                </c:pt>
                <c:pt idx="54">
                  <c:v>33811455.037512451</c:v>
                </c:pt>
                <c:pt idx="55">
                  <c:v>31411457.710670374</c:v>
                </c:pt>
                <c:pt idx="56">
                  <c:v>24451044.849410508</c:v>
                </c:pt>
                <c:pt idx="57">
                  <c:v>21662265.709825467</c:v>
                </c:pt>
                <c:pt idx="58">
                  <c:v>20444379.754323773</c:v>
                </c:pt>
                <c:pt idx="59">
                  <c:v>24873019.947509013</c:v>
                </c:pt>
                <c:pt idx="60">
                  <c:v>26637928.586175103</c:v>
                </c:pt>
                <c:pt idx="61">
                  <c:v>25397585.947619844</c:v>
                </c:pt>
                <c:pt idx="62">
                  <c:v>23975145.767879739</c:v>
                </c:pt>
                <c:pt idx="63">
                  <c:v>21708338.946005046</c:v>
                </c:pt>
                <c:pt idx="64">
                  <c:v>20187177.648692474</c:v>
                </c:pt>
                <c:pt idx="65">
                  <c:v>29956868.572103925</c:v>
                </c:pt>
                <c:pt idx="66">
                  <c:v>34565198.875259131</c:v>
                </c:pt>
                <c:pt idx="67">
                  <c:v>32611784.129000612</c:v>
                </c:pt>
                <c:pt idx="68">
                  <c:v>25958029.296547599</c:v>
                </c:pt>
                <c:pt idx="69">
                  <c:v>19765087.151552092</c:v>
                </c:pt>
                <c:pt idx="70">
                  <c:v>20646370.065721519</c:v>
                </c:pt>
                <c:pt idx="71">
                  <c:v>27693065.670244563</c:v>
                </c:pt>
                <c:pt idx="72">
                  <c:v>27780236.151416402</c:v>
                </c:pt>
                <c:pt idx="73">
                  <c:v>24106629.79854003</c:v>
                </c:pt>
                <c:pt idx="74">
                  <c:v>25047614.559885662</c:v>
                </c:pt>
                <c:pt idx="75">
                  <c:v>21012976.222146157</c:v>
                </c:pt>
                <c:pt idx="76">
                  <c:v>22357893.994880602</c:v>
                </c:pt>
                <c:pt idx="77">
                  <c:v>28977043.752363514</c:v>
                </c:pt>
                <c:pt idx="78">
                  <c:v>31460849.272069775</c:v>
                </c:pt>
                <c:pt idx="79">
                  <c:v>33350129.401601903</c:v>
                </c:pt>
                <c:pt idx="80">
                  <c:v>25403151.717855893</c:v>
                </c:pt>
                <c:pt idx="81">
                  <c:v>21623332.026264381</c:v>
                </c:pt>
                <c:pt idx="82">
                  <c:v>23552185.039847508</c:v>
                </c:pt>
                <c:pt idx="83">
                  <c:v>26227974.724516395</c:v>
                </c:pt>
                <c:pt idx="84">
                  <c:v>29215850.884216424</c:v>
                </c:pt>
                <c:pt idx="85">
                  <c:v>24827553.770770185</c:v>
                </c:pt>
                <c:pt idx="86">
                  <c:v>25956897.885130387</c:v>
                </c:pt>
                <c:pt idx="87">
                  <c:v>21518981.527194671</c:v>
                </c:pt>
                <c:pt idx="88">
                  <c:v>24005564.5929664</c:v>
                </c:pt>
                <c:pt idx="89">
                  <c:v>34450303.335552372</c:v>
                </c:pt>
                <c:pt idx="90">
                  <c:v>34082349.468902096</c:v>
                </c:pt>
                <c:pt idx="91">
                  <c:v>35638009.49753961</c:v>
                </c:pt>
                <c:pt idx="92">
                  <c:v>26825028.316906959</c:v>
                </c:pt>
                <c:pt idx="93">
                  <c:v>22393798.244714696</c:v>
                </c:pt>
                <c:pt idx="94">
                  <c:v>21585212.309628066</c:v>
                </c:pt>
                <c:pt idx="95">
                  <c:v>30928771.662275258</c:v>
                </c:pt>
                <c:pt idx="96">
                  <c:v>29624041.326231536</c:v>
                </c:pt>
                <c:pt idx="97">
                  <c:v>27329427.593889128</c:v>
                </c:pt>
                <c:pt idx="98">
                  <c:v>24774211.809507422</c:v>
                </c:pt>
                <c:pt idx="99">
                  <c:v>24095414.720361564</c:v>
                </c:pt>
                <c:pt idx="100">
                  <c:v>25194826.761374529</c:v>
                </c:pt>
                <c:pt idx="101">
                  <c:v>28602088.667455696</c:v>
                </c:pt>
                <c:pt idx="102">
                  <c:v>37496860.030367374</c:v>
                </c:pt>
                <c:pt idx="103">
                  <c:v>36330344.929027557</c:v>
                </c:pt>
                <c:pt idx="104">
                  <c:v>27751426.224895082</c:v>
                </c:pt>
                <c:pt idx="105">
                  <c:v>23495230.91913214</c:v>
                </c:pt>
                <c:pt idx="106">
                  <c:v>21963975.513294611</c:v>
                </c:pt>
                <c:pt idx="107">
                  <c:v>29493738.492268775</c:v>
                </c:pt>
                <c:pt idx="108">
                  <c:v>31817015.598558784</c:v>
                </c:pt>
                <c:pt idx="109">
                  <c:v>27098578.190109331</c:v>
                </c:pt>
                <c:pt idx="110">
                  <c:v>27003921.67885527</c:v>
                </c:pt>
                <c:pt idx="111">
                  <c:v>26913659.481857266</c:v>
                </c:pt>
                <c:pt idx="112">
                  <c:v>26951744.051850423</c:v>
                </c:pt>
                <c:pt idx="113">
                  <c:v>37728534.222264864</c:v>
                </c:pt>
                <c:pt idx="114">
                  <c:v>42159811.871944353</c:v>
                </c:pt>
                <c:pt idx="115">
                  <c:v>39816423.747403033</c:v>
                </c:pt>
                <c:pt idx="116">
                  <c:v>29625363.525470302</c:v>
                </c:pt>
                <c:pt idx="117">
                  <c:v>25534862.882871006</c:v>
                </c:pt>
                <c:pt idx="118">
                  <c:v>24092125.946693484</c:v>
                </c:pt>
                <c:pt idx="119">
                  <c:v>29478639.207538672</c:v>
                </c:pt>
                <c:pt idx="120">
                  <c:v>33887312.591247469</c:v>
                </c:pt>
                <c:pt idx="121">
                  <c:v>31690273.482564528</c:v>
                </c:pt>
                <c:pt idx="122">
                  <c:v>28563553.318219848</c:v>
                </c:pt>
                <c:pt idx="123">
                  <c:v>26160025.651950892</c:v>
                </c:pt>
                <c:pt idx="124">
                  <c:v>27522285.288438171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D5-4D96-94FA-94A443FF8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3485000"/>
        <c:axId val="923482704"/>
      </c:lineChart>
      <c:dateAx>
        <c:axId val="9234850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2704"/>
        <c:crosses val="autoZero"/>
        <c:auto val="1"/>
        <c:lblOffset val="100"/>
        <c:baseTimeUnit val="months"/>
      </c:dateAx>
      <c:valAx>
        <c:axId val="92348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5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Residential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 kWh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'Residential (WN) Trend'!$A$3:$A$127</c:f>
              <c:numCache>
                <c:formatCode>mmm\-yy</c:formatCode>
                <c:ptCount val="125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</c:numCache>
            </c:numRef>
          </c:cat>
          <c:val>
            <c:numRef>
              <c:f>'Residential (WN) Trend'!$F$3:$F$128</c:f>
              <c:numCache>
                <c:formatCode>_(* #,##0_);_(* \(#,##0\);_(* "-"??_);_(@_)</c:formatCode>
                <c:ptCount val="126"/>
                <c:pt idx="0">
                  <c:v>23733365.085325282</c:v>
                </c:pt>
                <c:pt idx="1">
                  <c:v>22310529.535325348</c:v>
                </c:pt>
                <c:pt idx="2">
                  <c:v>20561511.105325352</c:v>
                </c:pt>
                <c:pt idx="3">
                  <c:v>18196504.345325314</c:v>
                </c:pt>
                <c:pt idx="4">
                  <c:v>19242436.605325352</c:v>
                </c:pt>
                <c:pt idx="5">
                  <c:v>23455207.885325335</c:v>
                </c:pt>
                <c:pt idx="6">
                  <c:v>29881256.025325283</c:v>
                </c:pt>
                <c:pt idx="7">
                  <c:v>28120502.455325332</c:v>
                </c:pt>
                <c:pt idx="8">
                  <c:v>19919582.535325326</c:v>
                </c:pt>
                <c:pt idx="9">
                  <c:v>18267774.095325306</c:v>
                </c:pt>
                <c:pt idx="10">
                  <c:v>20206933.495325342</c:v>
                </c:pt>
                <c:pt idx="11">
                  <c:v>25108396.295325305</c:v>
                </c:pt>
                <c:pt idx="12">
                  <c:v>22665511.009777255</c:v>
                </c:pt>
                <c:pt idx="13">
                  <c:v>21731631.059777245</c:v>
                </c:pt>
                <c:pt idx="14">
                  <c:v>20010014.379777245</c:v>
                </c:pt>
                <c:pt idx="15">
                  <c:v>18912007.339777257</c:v>
                </c:pt>
                <c:pt idx="16">
                  <c:v>19051304.719777234</c:v>
                </c:pt>
                <c:pt idx="17">
                  <c:v>27958863.159777239</c:v>
                </c:pt>
                <c:pt idx="18">
                  <c:v>33576079.829777248</c:v>
                </c:pt>
                <c:pt idx="19">
                  <c:v>30029439.459777251</c:v>
                </c:pt>
                <c:pt idx="20">
                  <c:v>21238214.669777248</c:v>
                </c:pt>
                <c:pt idx="21">
                  <c:v>19640038.639777251</c:v>
                </c:pt>
                <c:pt idx="22">
                  <c:v>21482109.149777245</c:v>
                </c:pt>
                <c:pt idx="23">
                  <c:v>25647572.909777213</c:v>
                </c:pt>
                <c:pt idx="24">
                  <c:v>24743261.071531244</c:v>
                </c:pt>
                <c:pt idx="25">
                  <c:v>23224532.891531281</c:v>
                </c:pt>
                <c:pt idx="26">
                  <c:v>23052750.88153125</c:v>
                </c:pt>
                <c:pt idx="27">
                  <c:v>19679187.661531229</c:v>
                </c:pt>
                <c:pt idx="28">
                  <c:v>20796344.531531259</c:v>
                </c:pt>
                <c:pt idx="29">
                  <c:v>24720133.67153126</c:v>
                </c:pt>
                <c:pt idx="30">
                  <c:v>31067397.23153127</c:v>
                </c:pt>
                <c:pt idx="31">
                  <c:v>28442759.621531248</c:v>
                </c:pt>
                <c:pt idx="32">
                  <c:v>20912722.881531265</c:v>
                </c:pt>
                <c:pt idx="33">
                  <c:v>20981353.041531246</c:v>
                </c:pt>
                <c:pt idx="34">
                  <c:v>21829613.801531244</c:v>
                </c:pt>
                <c:pt idx="35">
                  <c:v>28911020.861531246</c:v>
                </c:pt>
                <c:pt idx="36">
                  <c:v>26360023.557272851</c:v>
                </c:pt>
                <c:pt idx="37">
                  <c:v>26374215.547272835</c:v>
                </c:pt>
                <c:pt idx="38">
                  <c:v>24141795.047272857</c:v>
                </c:pt>
                <c:pt idx="39">
                  <c:v>22071105.877272848</c:v>
                </c:pt>
                <c:pt idx="40">
                  <c:v>20648893.407272812</c:v>
                </c:pt>
                <c:pt idx="41">
                  <c:v>24572425.267272837</c:v>
                </c:pt>
                <c:pt idx="42">
                  <c:v>28609332.357272841</c:v>
                </c:pt>
                <c:pt idx="43">
                  <c:v>26478984.537272859</c:v>
                </c:pt>
                <c:pt idx="44">
                  <c:v>21763182.987272844</c:v>
                </c:pt>
                <c:pt idx="45">
                  <c:v>21382264.647272848</c:v>
                </c:pt>
                <c:pt idx="46">
                  <c:v>22562429.487272851</c:v>
                </c:pt>
                <c:pt idx="47">
                  <c:v>27673778.197272848</c:v>
                </c:pt>
                <c:pt idx="48">
                  <c:v>28069177.441256527</c:v>
                </c:pt>
                <c:pt idx="49">
                  <c:v>26707165.383425221</c:v>
                </c:pt>
                <c:pt idx="50">
                  <c:v>24478082.20270231</c:v>
                </c:pt>
                <c:pt idx="51">
                  <c:v>20676669.084630042</c:v>
                </c:pt>
                <c:pt idx="52">
                  <c:v>21746093.258124005</c:v>
                </c:pt>
                <c:pt idx="53">
                  <c:v>25107302.887039673</c:v>
                </c:pt>
                <c:pt idx="54">
                  <c:v>31952965.229208339</c:v>
                </c:pt>
                <c:pt idx="55">
                  <c:v>29580077.267762542</c:v>
                </c:pt>
                <c:pt idx="56">
                  <c:v>26608771.542461362</c:v>
                </c:pt>
                <c:pt idx="57">
                  <c:v>21483913.277401097</c:v>
                </c:pt>
                <c:pt idx="58">
                  <c:v>19734087.166557718</c:v>
                </c:pt>
                <c:pt idx="59">
                  <c:v>23600600.062943287</c:v>
                </c:pt>
                <c:pt idx="60">
                  <c:v>26488550.719732195</c:v>
                </c:pt>
                <c:pt idx="61">
                  <c:v>25023617.148647863</c:v>
                </c:pt>
                <c:pt idx="62">
                  <c:v>23461776.319732215</c:v>
                </c:pt>
                <c:pt idx="63">
                  <c:v>22136159.26912979</c:v>
                </c:pt>
                <c:pt idx="64">
                  <c:v>21068139.211298458</c:v>
                </c:pt>
                <c:pt idx="65">
                  <c:v>30493925.726961114</c:v>
                </c:pt>
                <c:pt idx="66">
                  <c:v>36232069.967924938</c:v>
                </c:pt>
                <c:pt idx="67">
                  <c:v>36666591.857081592</c:v>
                </c:pt>
                <c:pt idx="68">
                  <c:v>27451832.531780414</c:v>
                </c:pt>
                <c:pt idx="69">
                  <c:v>19916253.264310535</c:v>
                </c:pt>
                <c:pt idx="70">
                  <c:v>19873181.534190029</c:v>
                </c:pt>
                <c:pt idx="71">
                  <c:v>27978193.948647868</c:v>
                </c:pt>
                <c:pt idx="72">
                  <c:v>27093622.098643739</c:v>
                </c:pt>
                <c:pt idx="73">
                  <c:v>23068759.370932903</c:v>
                </c:pt>
                <c:pt idx="74">
                  <c:v>25389455.235993147</c:v>
                </c:pt>
                <c:pt idx="75">
                  <c:v>20358576.739607595</c:v>
                </c:pt>
                <c:pt idx="76">
                  <c:v>21397367.515511237</c:v>
                </c:pt>
                <c:pt idx="77">
                  <c:v>28536633.10587268</c:v>
                </c:pt>
                <c:pt idx="78">
                  <c:v>29930546.214306407</c:v>
                </c:pt>
                <c:pt idx="79">
                  <c:v>30545492.91310158</c:v>
                </c:pt>
                <c:pt idx="80">
                  <c:v>26816098.763703998</c:v>
                </c:pt>
                <c:pt idx="81">
                  <c:v>21561059.833583519</c:v>
                </c:pt>
                <c:pt idx="82">
                  <c:v>23579172.681776274</c:v>
                </c:pt>
                <c:pt idx="83">
                  <c:v>27478381.028764222</c:v>
                </c:pt>
                <c:pt idx="84">
                  <c:v>29607203.423201349</c:v>
                </c:pt>
                <c:pt idx="85">
                  <c:v>24179288.772598948</c:v>
                </c:pt>
                <c:pt idx="86">
                  <c:v>26124027.606333889</c:v>
                </c:pt>
                <c:pt idx="87">
                  <c:v>22298688.406333879</c:v>
                </c:pt>
                <c:pt idx="88">
                  <c:v>24908740.34850258</c:v>
                </c:pt>
                <c:pt idx="89">
                  <c:v>34041039.172598973</c:v>
                </c:pt>
                <c:pt idx="90">
                  <c:v>35267527.105129071</c:v>
                </c:pt>
                <c:pt idx="91">
                  <c:v>37882496.762960359</c:v>
                </c:pt>
                <c:pt idx="92">
                  <c:v>28623515.240068838</c:v>
                </c:pt>
                <c:pt idx="93">
                  <c:v>23069429.620791711</c:v>
                </c:pt>
                <c:pt idx="94">
                  <c:v>22177389.890671223</c:v>
                </c:pt>
                <c:pt idx="95">
                  <c:v>30826041.620791715</c:v>
                </c:pt>
                <c:pt idx="96">
                  <c:v>30296678.502611879</c:v>
                </c:pt>
                <c:pt idx="97">
                  <c:v>27263823.630322684</c:v>
                </c:pt>
                <c:pt idx="98">
                  <c:v>25289889.885744374</c:v>
                </c:pt>
                <c:pt idx="99">
                  <c:v>24085428.083334759</c:v>
                </c:pt>
                <c:pt idx="100">
                  <c:v>23509154.888154022</c:v>
                </c:pt>
                <c:pt idx="101">
                  <c:v>26580302.01104556</c:v>
                </c:pt>
                <c:pt idx="102">
                  <c:v>38634397.654419079</c:v>
                </c:pt>
                <c:pt idx="103">
                  <c:v>35462351.398997389</c:v>
                </c:pt>
                <c:pt idx="104">
                  <c:v>26458002.714660037</c:v>
                </c:pt>
                <c:pt idx="105">
                  <c:v>23458321.991768487</c:v>
                </c:pt>
                <c:pt idx="106">
                  <c:v>22723875.611045595</c:v>
                </c:pt>
                <c:pt idx="107">
                  <c:v>29555236.748394977</c:v>
                </c:pt>
                <c:pt idx="108">
                  <c:v>31096332.909579843</c:v>
                </c:pt>
                <c:pt idx="109">
                  <c:v>26929021.208375014</c:v>
                </c:pt>
                <c:pt idx="110">
                  <c:v>26338553.699941278</c:v>
                </c:pt>
                <c:pt idx="111">
                  <c:v>27039073.834881049</c:v>
                </c:pt>
                <c:pt idx="112">
                  <c:v>27307988.668615971</c:v>
                </c:pt>
                <c:pt idx="113">
                  <c:v>39033998.461387023</c:v>
                </c:pt>
                <c:pt idx="114">
                  <c:v>45880496.822832875</c:v>
                </c:pt>
                <c:pt idx="115">
                  <c:v>40192363.868616</c:v>
                </c:pt>
                <c:pt idx="116">
                  <c:v>28598946.287893068</c:v>
                </c:pt>
                <c:pt idx="117">
                  <c:v>25393750.721628018</c:v>
                </c:pt>
                <c:pt idx="118">
                  <c:v>23298897.661387056</c:v>
                </c:pt>
                <c:pt idx="119">
                  <c:v>29408230.692712367</c:v>
                </c:pt>
                <c:pt idx="120">
                  <c:v>33472374.0733505</c:v>
                </c:pt>
                <c:pt idx="121">
                  <c:v>31904207.04684446</c:v>
                </c:pt>
                <c:pt idx="122">
                  <c:v>27915656.434796255</c:v>
                </c:pt>
                <c:pt idx="123">
                  <c:v>25762180.695037238</c:v>
                </c:pt>
                <c:pt idx="124">
                  <c:v>27801896.752868582</c:v>
                </c:pt>
                <c:pt idx="125">
                  <c:v>36810860.482989006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E-4705-ABEE-926E9B9A02CB}"/>
            </c:ext>
          </c:extLst>
        </c:ser>
        <c:ser>
          <c:idx val="1"/>
          <c:order val="1"/>
          <c:tx>
            <c:v>Predicted kWh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'Residential (WN) Trend'!$A$3:$A$127</c:f>
              <c:numCache>
                <c:formatCode>mmm\-yy</c:formatCode>
                <c:ptCount val="125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</c:numCache>
            </c:numRef>
          </c:cat>
          <c:val>
            <c:numRef>
              <c:f>'Residential (WN) Trend'!$Q$3:$Q$127</c:f>
              <c:numCache>
                <c:formatCode>#,##0_);\(#,##0\)</c:formatCode>
                <c:ptCount val="125"/>
                <c:pt idx="0">
                  <c:v>18785183.680376891</c:v>
                </c:pt>
                <c:pt idx="1">
                  <c:v>20846170.283888791</c:v>
                </c:pt>
                <c:pt idx="2">
                  <c:v>20139982.518509965</c:v>
                </c:pt>
                <c:pt idx="3">
                  <c:v>18307652.696241207</c:v>
                </c:pt>
                <c:pt idx="4">
                  <c:v>20470112.956978753</c:v>
                </c:pt>
                <c:pt idx="5">
                  <c:v>24787325.533036739</c:v>
                </c:pt>
                <c:pt idx="6">
                  <c:v>27311704.210734967</c:v>
                </c:pt>
                <c:pt idx="7">
                  <c:v>28504573.974618025</c:v>
                </c:pt>
                <c:pt idx="8">
                  <c:v>20136350.195655461</c:v>
                </c:pt>
                <c:pt idx="9">
                  <c:v>18088249.474908628</c:v>
                </c:pt>
                <c:pt idx="10">
                  <c:v>20925037.283637498</c:v>
                </c:pt>
                <c:pt idx="11">
                  <c:v>25351106.59294061</c:v>
                </c:pt>
                <c:pt idx="12">
                  <c:v>23283293.543974455</c:v>
                </c:pt>
                <c:pt idx="13">
                  <c:v>22577544.72216868</c:v>
                </c:pt>
                <c:pt idx="14">
                  <c:v>21356747.584968589</c:v>
                </c:pt>
                <c:pt idx="15">
                  <c:v>19029416.04434301</c:v>
                </c:pt>
                <c:pt idx="16">
                  <c:v>18738578.486208219</c:v>
                </c:pt>
                <c:pt idx="17">
                  <c:v>26602382.835241176</c:v>
                </c:pt>
                <c:pt idx="18">
                  <c:v>31160034.721085027</c:v>
                </c:pt>
                <c:pt idx="19">
                  <c:v>31054004.476093009</c:v>
                </c:pt>
                <c:pt idx="20">
                  <c:v>22012145.177055594</c:v>
                </c:pt>
                <c:pt idx="21">
                  <c:v>19707813.67025527</c:v>
                </c:pt>
                <c:pt idx="22">
                  <c:v>21395668.990756549</c:v>
                </c:pt>
                <c:pt idx="23">
                  <c:v>25894650.981265116</c:v>
                </c:pt>
                <c:pt idx="24">
                  <c:v>25243987.265942771</c:v>
                </c:pt>
                <c:pt idx="25">
                  <c:v>23181167.793461427</c:v>
                </c:pt>
                <c:pt idx="26">
                  <c:v>22788462.154129449</c:v>
                </c:pt>
                <c:pt idx="27">
                  <c:v>19560591.10674838</c:v>
                </c:pt>
                <c:pt idx="28">
                  <c:v>21232932.285043504</c:v>
                </c:pt>
                <c:pt idx="29">
                  <c:v>25914427.14113576</c:v>
                </c:pt>
                <c:pt idx="30">
                  <c:v>31938512.96293262</c:v>
                </c:pt>
                <c:pt idx="31">
                  <c:v>30563044.917878196</c:v>
                </c:pt>
                <c:pt idx="32">
                  <c:v>22292818.219431289</c:v>
                </c:pt>
                <c:pt idx="33">
                  <c:v>21194907.70727605</c:v>
                </c:pt>
                <c:pt idx="34">
                  <c:v>21357062.432172738</c:v>
                </c:pt>
                <c:pt idx="35">
                  <c:v>27809330.361160383</c:v>
                </c:pt>
                <c:pt idx="36">
                  <c:v>25101410.435801245</c:v>
                </c:pt>
                <c:pt idx="37">
                  <c:v>25408376.607309941</c:v>
                </c:pt>
                <c:pt idx="38">
                  <c:v>22691218.936072994</c:v>
                </c:pt>
                <c:pt idx="39">
                  <c:v>21967359.753656838</c:v>
                </c:pt>
                <c:pt idx="40">
                  <c:v>22180442.446008615</c:v>
                </c:pt>
                <c:pt idx="41">
                  <c:v>24926867.089480132</c:v>
                </c:pt>
                <c:pt idx="42">
                  <c:v>32989928.98558569</c:v>
                </c:pt>
                <c:pt idx="43">
                  <c:v>29405707.827540327</c:v>
                </c:pt>
                <c:pt idx="44">
                  <c:v>22573386.746768855</c:v>
                </c:pt>
                <c:pt idx="45">
                  <c:v>21499769.745970637</c:v>
                </c:pt>
                <c:pt idx="46">
                  <c:v>22055809.481708068</c:v>
                </c:pt>
                <c:pt idx="47">
                  <c:v>27712950.232425008</c:v>
                </c:pt>
                <c:pt idx="48">
                  <c:v>27103205.169249099</c:v>
                </c:pt>
                <c:pt idx="49">
                  <c:v>24695681.37836197</c:v>
                </c:pt>
                <c:pt idx="50">
                  <c:v>23683545.727166913</c:v>
                </c:pt>
                <c:pt idx="51">
                  <c:v>20950298.623606641</c:v>
                </c:pt>
                <c:pt idx="52">
                  <c:v>21366363.337112062</c:v>
                </c:pt>
                <c:pt idx="53">
                  <c:v>27690353.17207922</c:v>
                </c:pt>
                <c:pt idx="54">
                  <c:v>34041547.938422121</c:v>
                </c:pt>
                <c:pt idx="55">
                  <c:v>31975615.967788823</c:v>
                </c:pt>
                <c:pt idx="56">
                  <c:v>24261859.563300382</c:v>
                </c:pt>
                <c:pt idx="57">
                  <c:v>21583146.827650677</c:v>
                </c:pt>
                <c:pt idx="58">
                  <c:v>20425110.756859757</c:v>
                </c:pt>
                <c:pt idx="59">
                  <c:v>24754427.990382876</c:v>
                </c:pt>
                <c:pt idx="60">
                  <c:v>26588315.272639077</c:v>
                </c:pt>
                <c:pt idx="61">
                  <c:v>25374225.253886499</c:v>
                </c:pt>
                <c:pt idx="62">
                  <c:v>23884975.199877601</c:v>
                </c:pt>
                <c:pt idx="63">
                  <c:v>21682835.217588741</c:v>
                </c:pt>
                <c:pt idx="64">
                  <c:v>20562649.04642218</c:v>
                </c:pt>
                <c:pt idx="65">
                  <c:v>30162553.215948347</c:v>
                </c:pt>
                <c:pt idx="66">
                  <c:v>34795291.776168801</c:v>
                </c:pt>
                <c:pt idx="67">
                  <c:v>33175942.38611906</c:v>
                </c:pt>
                <c:pt idx="68">
                  <c:v>25768844.01043747</c:v>
                </c:pt>
                <c:pt idx="69">
                  <c:v>19685968.269377302</c:v>
                </c:pt>
                <c:pt idx="70">
                  <c:v>20627101.068257503</c:v>
                </c:pt>
                <c:pt idx="71">
                  <c:v>27574473.713118427</c:v>
                </c:pt>
                <c:pt idx="72">
                  <c:v>27730622.837880377</c:v>
                </c:pt>
                <c:pt idx="73">
                  <c:v>24083269.104806684</c:v>
                </c:pt>
                <c:pt idx="74">
                  <c:v>24957443.99188352</c:v>
                </c:pt>
                <c:pt idx="75">
                  <c:v>20987472.493729852</c:v>
                </c:pt>
                <c:pt idx="76">
                  <c:v>22733365.392610312</c:v>
                </c:pt>
                <c:pt idx="77">
                  <c:v>29182728.396207944</c:v>
                </c:pt>
                <c:pt idx="78">
                  <c:v>31690942.172979448</c:v>
                </c:pt>
                <c:pt idx="79">
                  <c:v>33914287.658720359</c:v>
                </c:pt>
                <c:pt idx="80">
                  <c:v>25213966.431745771</c:v>
                </c:pt>
                <c:pt idx="81">
                  <c:v>21544213.144089587</c:v>
                </c:pt>
                <c:pt idx="82">
                  <c:v>23532916.042383492</c:v>
                </c:pt>
                <c:pt idx="83">
                  <c:v>26109382.767390259</c:v>
                </c:pt>
                <c:pt idx="84">
                  <c:v>29166237.570680395</c:v>
                </c:pt>
                <c:pt idx="85">
                  <c:v>24804193.077036839</c:v>
                </c:pt>
                <c:pt idx="86">
                  <c:v>25866727.317128249</c:v>
                </c:pt>
                <c:pt idx="87">
                  <c:v>21493477.798778366</c:v>
                </c:pt>
                <c:pt idx="88">
                  <c:v>24381035.99069611</c:v>
                </c:pt>
                <c:pt idx="89">
                  <c:v>34655987.979396805</c:v>
                </c:pt>
                <c:pt idx="90">
                  <c:v>34312442.369811773</c:v>
                </c:pt>
                <c:pt idx="91">
                  <c:v>36202167.754658058</c:v>
                </c:pt>
                <c:pt idx="92">
                  <c:v>26635843.030796837</c:v>
                </c:pt>
                <c:pt idx="93">
                  <c:v>22314679.362539906</c:v>
                </c:pt>
                <c:pt idx="94">
                  <c:v>21565943.31216405</c:v>
                </c:pt>
                <c:pt idx="95">
                  <c:v>30810179.705149118</c:v>
                </c:pt>
                <c:pt idx="96">
                  <c:v>29574428.01269551</c:v>
                </c:pt>
                <c:pt idx="97">
                  <c:v>27306066.900155783</c:v>
                </c:pt>
                <c:pt idx="98">
                  <c:v>24684041.241505284</c:v>
                </c:pt>
                <c:pt idx="99">
                  <c:v>24069910.991945259</c:v>
                </c:pt>
                <c:pt idx="100">
                  <c:v>25570298.159104239</c:v>
                </c:pt>
                <c:pt idx="101">
                  <c:v>28807773.311300118</c:v>
                </c:pt>
                <c:pt idx="102">
                  <c:v>37726952.931277052</c:v>
                </c:pt>
                <c:pt idx="103">
                  <c:v>36894503.186146006</c:v>
                </c:pt>
                <c:pt idx="104">
                  <c:v>27562240.938784957</c:v>
                </c:pt>
                <c:pt idx="105">
                  <c:v>23416112.03695735</c:v>
                </c:pt>
                <c:pt idx="106">
                  <c:v>21944706.515830595</c:v>
                </c:pt>
                <c:pt idx="107">
                  <c:v>29375146.535142638</c:v>
                </c:pt>
                <c:pt idx="108">
                  <c:v>31767402.285022758</c:v>
                </c:pt>
                <c:pt idx="109">
                  <c:v>27075217.496375985</c:v>
                </c:pt>
                <c:pt idx="110">
                  <c:v>26913751.110853128</c:v>
                </c:pt>
                <c:pt idx="111">
                  <c:v>26888155.753440961</c:v>
                </c:pt>
                <c:pt idx="112">
                  <c:v>27327215.449580137</c:v>
                </c:pt>
                <c:pt idx="113">
                  <c:v>37934218.866109289</c:v>
                </c:pt>
                <c:pt idx="114">
                  <c:v>42389904.77285403</c:v>
                </c:pt>
                <c:pt idx="115">
                  <c:v>40380582.004521482</c:v>
                </c:pt>
                <c:pt idx="116">
                  <c:v>29436178.239360172</c:v>
                </c:pt>
                <c:pt idx="117">
                  <c:v>25455744.000696216</c:v>
                </c:pt>
                <c:pt idx="118">
                  <c:v>24072856.949229464</c:v>
                </c:pt>
                <c:pt idx="119">
                  <c:v>29360047.250412535</c:v>
                </c:pt>
                <c:pt idx="120">
                  <c:v>33837699.277711444</c:v>
                </c:pt>
                <c:pt idx="121">
                  <c:v>31666912.788831182</c:v>
                </c:pt>
                <c:pt idx="122">
                  <c:v>28473382.750217706</c:v>
                </c:pt>
                <c:pt idx="123">
                  <c:v>26134521.923534587</c:v>
                </c:pt>
                <c:pt idx="124">
                  <c:v>27897756.686167885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CE-4705-ABEE-926E9B9A0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3485000"/>
        <c:axId val="923482704"/>
      </c:lineChart>
      <c:dateAx>
        <c:axId val="9234850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2704"/>
        <c:crosses val="autoZero"/>
        <c:auto val="1"/>
        <c:lblOffset val="100"/>
        <c:baseTimeUnit val="months"/>
      </c:dateAx>
      <c:valAx>
        <c:axId val="92348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5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36</xdr:row>
      <xdr:rowOff>91677</xdr:rowOff>
    </xdr:from>
    <xdr:to>
      <xdr:col>34</xdr:col>
      <xdr:colOff>190499</xdr:colOff>
      <xdr:row>67</xdr:row>
      <xdr:rowOff>80962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8B59B8F-89A3-4969-ADA6-54290D800A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71437</xdr:colOff>
      <xdr:row>9</xdr:row>
      <xdr:rowOff>71438</xdr:rowOff>
    </xdr:from>
    <xdr:to>
      <xdr:col>36</xdr:col>
      <xdr:colOff>226217</xdr:colOff>
      <xdr:row>45</xdr:row>
      <xdr:rowOff>59530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9785848-8247-4C75-9DD2-60193A4CDD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916781</xdr:colOff>
      <xdr:row>26</xdr:row>
      <xdr:rowOff>35718</xdr:rowOff>
    </xdr:from>
    <xdr:to>
      <xdr:col>33</xdr:col>
      <xdr:colOff>809624</xdr:colOff>
      <xdr:row>60</xdr:row>
      <xdr:rowOff>23811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56EF921-20BA-435C-8D06-5D31038802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166687</xdr:colOff>
      <xdr:row>35</xdr:row>
      <xdr:rowOff>23812</xdr:rowOff>
    </xdr:from>
    <xdr:to>
      <xdr:col>33</xdr:col>
      <xdr:colOff>59531</xdr:colOff>
      <xdr:row>69</xdr:row>
      <xdr:rowOff>11905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FABF27A-B73C-48FE-8662-3FCA105D52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HH96YE_%20MEA%20Statistic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ltonhydro.sharepoint.com/Documents%20and%20Settings/brajovicr/Local%20Settings/Temporary%20Internet%20Files/Content.Outlook/HAF9ATEP/Dummy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ltonhydro.sharepoint.com/CTennant/Return%20on%20Equity%20and%20WC/RateMake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ltonhydro.sharepoint.com/LDC%20FTY%20-%20LF/CostAllocati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891282D\Exhibit%203%20Distribution%20Revenue%20Throughputs%20-%20Blan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ltonhydro.sharepoint.com/Documents%20and%20Settings/bbacon/My%20Documents/Orillia/2010%20Rates/2010%20Rate%20File%20-%20July%202,%202009/Documents%20and%20Settings/phurley/Desktop/Lakeland%20Rate%20App/LPDL_2009%20Revenue%20Requiremen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 Statistics"/>
      <sheetName val="North York Stat"/>
      <sheetName val="MEA Title Pge"/>
      <sheetName val="Old MEA Statistics"/>
      <sheetName val="Input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SUMMARY</v>
          </cell>
        </row>
        <row r="250">
          <cell r="B250" t="str">
            <v xml:space="preserve">   Average for medium size utilities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B1.GrossCapital"/>
      <sheetName val="B2.CapitalAmortization"/>
      <sheetName val="B3.NetCapital"/>
      <sheetName val="B4.OMA"/>
      <sheetName val="B5.DeferralBalances"/>
      <sheetName val="C1.LoadForecast"/>
      <sheetName val="C2.PassthruRates"/>
      <sheetName val="C3.DistRates"/>
      <sheetName val="C4.DistRevenue"/>
      <sheetName val="C5.ApprovedRecovery"/>
      <sheetName val="C6.ProposedRecoveries"/>
      <sheetName val="C7.RateRiders"/>
      <sheetName val="C8.ServiceRevenues"/>
      <sheetName val="C9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DirectRevenues"/>
      <sheetName val="F3.CostAllocation"/>
      <sheetName val="F4.RevenueAllocation"/>
      <sheetName val="F5.RateDesign"/>
      <sheetName val="F6.RatesCheck"/>
      <sheetName val="F7.FinalRates"/>
      <sheetName val="F8.BillImpacts"/>
      <sheetName val="G1.BridgeYrProForma"/>
      <sheetName val="G2.TestYrProForma"/>
      <sheetName val="G3.TestYrNewRates"/>
      <sheetName val="G4.VarBS"/>
      <sheetName val="G5.VarPL"/>
      <sheetName val="G6.VarRateBase"/>
      <sheetName val="G7.VarSuffDef"/>
      <sheetName val="X11.RatesSched"/>
      <sheetName val="X12.PLtrend"/>
      <sheetName val="X13.PLvariances"/>
      <sheetName val="X14.BStrend"/>
      <sheetName val="X15.BSvariances"/>
      <sheetName val="X21.CapitalCont"/>
      <sheetName val="X22.RBtrend"/>
      <sheetName val="X23.RBvariances"/>
      <sheetName val="X71.RevSuffDef"/>
      <sheetName val="X72.RevenueReq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 refreshError="1"/>
      <sheetData sheetId="1" refreshError="1">
        <row r="13">
          <cell r="C13">
            <v>2009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>
        <row r="10">
          <cell r="C10" t="str">
            <v xml:space="preserve">_x000D_
</v>
          </cell>
        </row>
        <row r="12">
          <cell r="C12" t="str">
            <v>2006 EDR Approved</v>
          </cell>
        </row>
        <row r="14">
          <cell r="C14" t="str">
            <v> </v>
          </cell>
        </row>
      </sheetData>
      <sheetData sheetId="59" refreshError="1"/>
      <sheetData sheetId="6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06"/>
      <sheetName val="FA Continuity 2007"/>
      <sheetName val="FA Continuity 2008"/>
      <sheetName val="FA Continuity 2009"/>
      <sheetName val="Trial Balance"/>
      <sheetName val="2006 Balance Sheet"/>
      <sheetName val="2006 Income Statement"/>
      <sheetName val="2007 Balance Sheet"/>
      <sheetName val="2007 Income Statement"/>
      <sheetName val="2008 Balance Sheet"/>
      <sheetName val="2008 Income Statement"/>
      <sheetName val="2009 Balance Sheet"/>
      <sheetName val="2009 Income Statement"/>
      <sheetName val="IS Comparison"/>
      <sheetName val="Debt &amp; Capital Structure"/>
      <sheetName val="Return on Capital"/>
      <sheetName val="Tax rates"/>
      <sheetName val="CCA Continuity 2008"/>
      <sheetName val="CCA Continuity 2009"/>
      <sheetName val="Reserves Continuity"/>
      <sheetName val="Corporation Loss Continuity"/>
      <sheetName val="Interest Schedule"/>
      <sheetName val="Tax Adjustments 2008"/>
      <sheetName val="Tax Adjustments 2009"/>
      <sheetName val="2009 Rev Deficiency"/>
      <sheetName val="Capital Tax &amp; Expense Schedules"/>
      <sheetName val="Revenue Requir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0">
          <cell r="B10" t="str">
            <v>Service Revenue Requirement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Historic CDM"/>
      <sheetName val="Economic"/>
      <sheetName val="Weather"/>
      <sheetName val="GS &lt; 50 kW"/>
      <sheetName val="GS &gt; 50 kW"/>
      <sheetName val="CDM Forecast"/>
      <sheetName val="Rate Class Customer Model"/>
      <sheetName val="Rate Class Load Model"/>
      <sheetName val="GS &lt; 50 kW (WN)"/>
      <sheetName val="GS &gt; 50 kW (WN)"/>
      <sheetName val="GS &lt; 50 kW (WN) Trend"/>
      <sheetName val="GS &gt; 50 kW (WN) Trend"/>
      <sheetName val="Demand Data"/>
    </sheetNames>
    <sheetDataSet>
      <sheetData sheetId="0"/>
      <sheetData sheetId="1" refreshError="1"/>
      <sheetData sheetId="2" refreshError="1"/>
      <sheetData sheetId="3">
        <row r="1">
          <cell r="EK1" t="str">
            <v>Predicted Res</v>
          </cell>
          <cell r="EL1" t="str">
            <v>Predicted GS&lt;50</v>
          </cell>
          <cell r="EM1" t="str">
            <v>Predicted GS&gt;50</v>
          </cell>
        </row>
        <row r="2">
          <cell r="C2">
            <v>-0.45806451612903204</v>
          </cell>
        </row>
        <row r="3">
          <cell r="C3">
            <v>-1.2928571428571425</v>
          </cell>
        </row>
        <row r="4">
          <cell r="C4">
            <v>0.39999999999999997</v>
          </cell>
        </row>
        <row r="5">
          <cell r="C5">
            <v>7.293333333333333</v>
          </cell>
        </row>
        <row r="6">
          <cell r="C6">
            <v>10.912903225806451</v>
          </cell>
        </row>
        <row r="7">
          <cell r="C7">
            <v>19.126666666666665</v>
          </cell>
        </row>
        <row r="8">
          <cell r="C8">
            <v>24.20645161290323</v>
          </cell>
        </row>
        <row r="9">
          <cell r="C9">
            <v>22.596774193548384</v>
          </cell>
        </row>
        <row r="10">
          <cell r="C10">
            <v>20.193333333333335</v>
          </cell>
        </row>
        <row r="11">
          <cell r="C11">
            <v>8.8967741935483851</v>
          </cell>
        </row>
        <row r="12">
          <cell r="C12">
            <v>3.166666666666667</v>
          </cell>
        </row>
        <row r="13">
          <cell r="C13">
            <v>-1.9806451612903229</v>
          </cell>
        </row>
        <row r="14">
          <cell r="C14">
            <v>-8.2741935483870961</v>
          </cell>
        </row>
        <row r="15">
          <cell r="C15">
            <v>-6.9642857142857144</v>
          </cell>
        </row>
        <row r="16">
          <cell r="C16">
            <v>-0.7451612903225816</v>
          </cell>
        </row>
        <row r="17">
          <cell r="C17">
            <v>5.6633333333333331</v>
          </cell>
        </row>
        <row r="18">
          <cell r="C18">
            <v>12.261290322580646</v>
          </cell>
        </row>
        <row r="19">
          <cell r="C19">
            <v>18.316666666666663</v>
          </cell>
        </row>
        <row r="20">
          <cell r="C20">
            <v>21.809677419354834</v>
          </cell>
        </row>
        <row r="21">
          <cell r="C21">
            <v>22.06451612903226</v>
          </cell>
        </row>
        <row r="22">
          <cell r="C22">
            <v>16.970000000000002</v>
          </cell>
        </row>
        <row r="23">
          <cell r="C23">
            <v>9.0967741935483897</v>
          </cell>
        </row>
        <row r="24">
          <cell r="C24">
            <v>4.7166666666666659</v>
          </cell>
        </row>
        <row r="25">
          <cell r="C25">
            <v>-0.11290322580645111</v>
          </cell>
        </row>
        <row r="26">
          <cell r="C26">
            <v>-9.3903225806451598</v>
          </cell>
        </row>
        <row r="27">
          <cell r="C27">
            <v>-3.7827586206896551</v>
          </cell>
        </row>
        <row r="28">
          <cell r="C28">
            <v>2.2806451612903227</v>
          </cell>
        </row>
        <row r="29">
          <cell r="C29">
            <v>6.95</v>
          </cell>
        </row>
        <row r="30">
          <cell r="C30">
            <v>13.151612903225805</v>
          </cell>
        </row>
        <row r="31">
          <cell r="C31">
            <v>17.579999999999998</v>
          </cell>
        </row>
        <row r="32">
          <cell r="C32">
            <v>20.670967741935488</v>
          </cell>
        </row>
        <row r="33">
          <cell r="C33">
            <v>19.509677419354841</v>
          </cell>
        </row>
        <row r="34">
          <cell r="C34">
            <v>18.373333333333338</v>
          </cell>
        </row>
        <row r="35">
          <cell r="C35">
            <v>10.748387096774191</v>
          </cell>
        </row>
        <row r="36">
          <cell r="C36">
            <v>5.3633333333333333</v>
          </cell>
        </row>
        <row r="37">
          <cell r="C37">
            <v>-2.7548387096774194</v>
          </cell>
        </row>
        <row r="38">
          <cell r="C38">
            <v>-6.838709677419355</v>
          </cell>
        </row>
        <row r="39">
          <cell r="C39">
            <v>-4.0142857142857142</v>
          </cell>
        </row>
        <row r="40">
          <cell r="C40">
            <v>-1.6322580645161293</v>
          </cell>
        </row>
        <row r="41">
          <cell r="C41">
            <v>7.7733333333333343</v>
          </cell>
        </row>
        <row r="42">
          <cell r="C42">
            <v>11.916129032258063</v>
          </cell>
        </row>
        <row r="43">
          <cell r="C43">
            <v>22.58</v>
          </cell>
        </row>
        <row r="44">
          <cell r="C44">
            <v>24.087096774193551</v>
          </cell>
        </row>
        <row r="45">
          <cell r="C45">
            <v>22.532258064516128</v>
          </cell>
        </row>
        <row r="46">
          <cell r="C46">
            <v>18.983333333333338</v>
          </cell>
        </row>
        <row r="47">
          <cell r="C47">
            <v>11.141935483870968</v>
          </cell>
        </row>
        <row r="48">
          <cell r="C48">
            <v>5.0533333333333328</v>
          </cell>
        </row>
        <row r="49">
          <cell r="C49">
            <v>-3.4612903225806457</v>
          </cell>
        </row>
        <row r="50">
          <cell r="C50">
            <v>0.2</v>
          </cell>
        </row>
        <row r="51">
          <cell r="C51">
            <v>-3.5821428571428564</v>
          </cell>
        </row>
        <row r="52">
          <cell r="C52">
            <v>1.3354838709677419</v>
          </cell>
        </row>
        <row r="53">
          <cell r="C53">
            <v>8.2233333333333345</v>
          </cell>
        </row>
        <row r="54">
          <cell r="C54">
            <v>14.42258064516129</v>
          </cell>
        </row>
        <row r="55">
          <cell r="C55">
            <v>19.803333333333335</v>
          </cell>
        </row>
        <row r="56">
          <cell r="C56">
            <v>23.396774193548385</v>
          </cell>
        </row>
        <row r="57">
          <cell r="C57">
            <v>21.141935483870963</v>
          </cell>
        </row>
        <row r="58">
          <cell r="C58">
            <v>15.733333333333331</v>
          </cell>
        </row>
        <row r="59">
          <cell r="C59">
            <v>8.7354838709677427</v>
          </cell>
        </row>
        <row r="60">
          <cell r="C60">
            <v>5.2600000000000007</v>
          </cell>
        </row>
        <row r="61">
          <cell r="C61">
            <v>1.854838709677419</v>
          </cell>
        </row>
        <row r="62">
          <cell r="C62">
            <v>-2.8741935483870971</v>
          </cell>
        </row>
        <row r="63">
          <cell r="C63">
            <v>-8.4321428571428587</v>
          </cell>
        </row>
        <row r="64">
          <cell r="C64">
            <v>0.36451612903225866</v>
          </cell>
        </row>
        <row r="65">
          <cell r="C65">
            <v>6.1199999999999992</v>
          </cell>
        </row>
        <row r="66">
          <cell r="C66">
            <v>14.322580645161292</v>
          </cell>
        </row>
        <row r="67">
          <cell r="C67">
            <v>20.756666666666671</v>
          </cell>
        </row>
        <row r="68">
          <cell r="C68">
            <v>21.319354838709678</v>
          </cell>
        </row>
        <row r="69">
          <cell r="C69">
            <v>22.380645161290325</v>
          </cell>
        </row>
        <row r="70">
          <cell r="C70">
            <v>18.353333333333332</v>
          </cell>
        </row>
        <row r="71">
          <cell r="C71">
            <v>14.196774193548386</v>
          </cell>
        </row>
        <row r="72">
          <cell r="C72">
            <v>2.583333333333333</v>
          </cell>
        </row>
        <row r="73">
          <cell r="C73">
            <v>-2.3451612903225807</v>
          </cell>
        </row>
        <row r="74">
          <cell r="C74">
            <v>-2.1129032258064515</v>
          </cell>
        </row>
        <row r="75">
          <cell r="C75">
            <v>-5.2655172413793103</v>
          </cell>
        </row>
        <row r="76">
          <cell r="C76">
            <v>-1.6838709677419355</v>
          </cell>
        </row>
        <row r="77">
          <cell r="C77">
            <v>9.5366666666666635</v>
          </cell>
        </row>
        <row r="78">
          <cell r="C78">
            <v>11.838709677419354</v>
          </cell>
        </row>
        <row r="79">
          <cell r="C79">
            <v>19.626666666666665</v>
          </cell>
        </row>
        <row r="80">
          <cell r="C80">
            <v>21.548387096774185</v>
          </cell>
        </row>
        <row r="81">
          <cell r="C81">
            <v>19.654838709677417</v>
          </cell>
        </row>
        <row r="82">
          <cell r="C82">
            <v>16.923333333333332</v>
          </cell>
        </row>
        <row r="83">
          <cell r="C83">
            <v>9.0129032258064505</v>
          </cell>
        </row>
        <row r="84">
          <cell r="C84">
            <v>2.9466666666666677</v>
          </cell>
        </row>
        <row r="85">
          <cell r="C85">
            <v>-3.1161290322580641</v>
          </cell>
        </row>
        <row r="86">
          <cell r="C86">
            <v>-8.7806451612903214</v>
          </cell>
        </row>
        <row r="87">
          <cell r="C87">
            <v>-3.657142857142857</v>
          </cell>
        </row>
        <row r="88">
          <cell r="C88">
            <v>0.78064516129032258</v>
          </cell>
        </row>
        <row r="89">
          <cell r="C89">
            <v>7.8466666666666667</v>
          </cell>
        </row>
        <row r="90">
          <cell r="C90">
            <v>13.099999999999998</v>
          </cell>
        </row>
        <row r="91">
          <cell r="C91">
            <v>17.49666666666667</v>
          </cell>
        </row>
        <row r="92">
          <cell r="C92">
            <v>19.209677419354836</v>
          </cell>
        </row>
        <row r="93">
          <cell r="C93">
            <v>20.619354838709679</v>
          </cell>
        </row>
        <row r="94">
          <cell r="C94">
            <v>16.856666666666666</v>
          </cell>
        </row>
        <row r="95">
          <cell r="C95">
            <v>8.7161290322580633</v>
          </cell>
        </row>
        <row r="96">
          <cell r="C96">
            <v>5.96</v>
          </cell>
        </row>
        <row r="97">
          <cell r="C97">
            <v>-2.3645161290322583</v>
          </cell>
        </row>
        <row r="98">
          <cell r="C98">
            <v>-5.2258064516129039</v>
          </cell>
        </row>
        <row r="99">
          <cell r="C99">
            <v>-3.3678571428571429</v>
          </cell>
        </row>
        <row r="100">
          <cell r="C100">
            <v>4.3612903225806452</v>
          </cell>
        </row>
        <row r="101">
          <cell r="C101">
            <v>10.496666666666666</v>
          </cell>
        </row>
        <row r="102">
          <cell r="C102">
            <v>15.993548387096771</v>
          </cell>
        </row>
        <row r="103">
          <cell r="C103">
            <v>19.233333333333334</v>
          </cell>
        </row>
        <row r="104">
          <cell r="C104">
            <v>23.261290322580646</v>
          </cell>
        </row>
        <row r="105">
          <cell r="C105">
            <v>22.409677419354832</v>
          </cell>
        </row>
        <row r="106">
          <cell r="C106">
            <v>16.446666666666665</v>
          </cell>
        </row>
        <row r="107">
          <cell r="C107">
            <v>10.206451612903221</v>
          </cell>
        </row>
        <row r="108">
          <cell r="C108">
            <v>4.4900000000000011</v>
          </cell>
        </row>
        <row r="109">
          <cell r="C109">
            <v>-3.8129032258064517</v>
          </cell>
        </row>
        <row r="110">
          <cell r="C110">
            <v>-7.0096774193548388</v>
          </cell>
          <cell r="EG110">
            <v>23733365.085325282</v>
          </cell>
          <cell r="EH110">
            <v>6864837.5606799051</v>
          </cell>
          <cell r="EI110">
            <v>16717266.821217919</v>
          </cell>
          <cell r="EK110">
            <v>27024122.156708658</v>
          </cell>
          <cell r="EL110">
            <v>8244002.8044734839</v>
          </cell>
          <cell r="EM110">
            <v>17892416.621512532</v>
          </cell>
        </row>
        <row r="111">
          <cell r="C111">
            <v>-5.364285714285713</v>
          </cell>
          <cell r="EG111">
            <v>22310529.535325348</v>
          </cell>
          <cell r="EH111">
            <v>7486989.0006799055</v>
          </cell>
          <cell r="EI111">
            <v>15751669.901217917</v>
          </cell>
          <cell r="EK111">
            <v>25677637.885279592</v>
          </cell>
          <cell r="EL111">
            <v>7847781.5304164747</v>
          </cell>
          <cell r="EM111">
            <v>17775638.622374278</v>
          </cell>
        </row>
        <row r="112">
          <cell r="C112">
            <v>-0.4774193548387099</v>
          </cell>
          <cell r="EG112">
            <v>20561511.105325352</v>
          </cell>
          <cell r="EH112">
            <v>7162036.2106799055</v>
          </cell>
          <cell r="EI112">
            <v>16670464.701217921</v>
          </cell>
          <cell r="EK112">
            <v>24524918.994798616</v>
          </cell>
          <cell r="EL112">
            <v>7546914.9852159303</v>
          </cell>
          <cell r="EM112">
            <v>17686964.451004311</v>
          </cell>
        </row>
        <row r="113">
          <cell r="C113">
            <v>6.9233333333333329</v>
          </cell>
          <cell r="EG113">
            <v>18196504.345325314</v>
          </cell>
          <cell r="EH113">
            <v>6476547.8606799087</v>
          </cell>
          <cell r="EI113">
            <v>14963148.60121792</v>
          </cell>
          <cell r="EK113">
            <v>21622140.803780138</v>
          </cell>
          <cell r="EL113">
            <v>6725900.4425348109</v>
          </cell>
          <cell r="EM113">
            <v>17444987.450183518</v>
          </cell>
        </row>
        <row r="114">
          <cell r="C114">
            <v>14.093548387096776</v>
          </cell>
          <cell r="EG114">
            <v>19242436.605325352</v>
          </cell>
          <cell r="EH114">
            <v>6403514.4906799076</v>
          </cell>
          <cell r="EI114">
            <v>15480338.171217926</v>
          </cell>
          <cell r="EK114">
            <v>21544202.132835444</v>
          </cell>
          <cell r="EL114">
            <v>6307030.8878317792</v>
          </cell>
          <cell r="EM114">
            <v>17372174.003719274</v>
          </cell>
        </row>
        <row r="115">
          <cell r="C115">
            <v>19.106666666666666</v>
          </cell>
          <cell r="EG115">
            <v>23455207.885325335</v>
          </cell>
          <cell r="EH115">
            <v>6877896.1406799043</v>
          </cell>
          <cell r="EI115">
            <v>16377529.561217919</v>
          </cell>
          <cell r="EK115">
            <v>25673828.766457506</v>
          </cell>
          <cell r="EL115">
            <v>6558692.8912883867</v>
          </cell>
          <cell r="EM115">
            <v>17571066.459243458</v>
          </cell>
        </row>
        <row r="116">
          <cell r="C116">
            <v>24.396774193548385</v>
          </cell>
          <cell r="EG116">
            <v>29881256.025325283</v>
          </cell>
          <cell r="EH116">
            <v>7234914.1806799052</v>
          </cell>
          <cell r="EI116">
            <v>17038934.041217919</v>
          </cell>
          <cell r="EK116">
            <v>36749784.395088628</v>
          </cell>
          <cell r="EL116">
            <v>7790284.2370916409</v>
          </cell>
          <cell r="EM116">
            <v>18224470.028740145</v>
          </cell>
        </row>
        <row r="117">
          <cell r="C117">
            <v>21.941935483870971</v>
          </cell>
          <cell r="EG117">
            <v>28120502.455325332</v>
          </cell>
          <cell r="EH117">
            <v>7344852.5306799076</v>
          </cell>
          <cell r="EI117">
            <v>16792927.091217916</v>
          </cell>
          <cell r="EK117">
            <v>31556437.362809956</v>
          </cell>
          <cell r="EL117">
            <v>7205062.1510207914</v>
          </cell>
          <cell r="EM117">
            <v>17915815.580699876</v>
          </cell>
        </row>
        <row r="118">
          <cell r="C118">
            <v>17.709999999999997</v>
          </cell>
          <cell r="EG118">
            <v>19919582.535325326</v>
          </cell>
          <cell r="EH118">
            <v>6374849.0306799021</v>
          </cell>
          <cell r="EI118">
            <v>15759561.551217917</v>
          </cell>
          <cell r="EK118">
            <v>24126582.085612416</v>
          </cell>
          <cell r="EL118">
            <v>6432408.1108057639</v>
          </cell>
          <cell r="EM118">
            <v>17490364.526691929</v>
          </cell>
        </row>
        <row r="119">
          <cell r="C119">
            <v>10.483870967741938</v>
          </cell>
          <cell r="EG119">
            <v>18267774.095325306</v>
          </cell>
          <cell r="EH119">
            <v>6197006.2306798976</v>
          </cell>
          <cell r="EI119">
            <v>15586290.931217926</v>
          </cell>
          <cell r="EK119">
            <v>21272081.871394377</v>
          </cell>
          <cell r="EL119">
            <v>6485170.4476026641</v>
          </cell>
          <cell r="EM119">
            <v>17391394.336994</v>
          </cell>
        </row>
        <row r="120">
          <cell r="C120">
            <v>6.6033333333333335</v>
          </cell>
          <cell r="EG120">
            <v>20206933.495325342</v>
          </cell>
          <cell r="EH120">
            <v>6512655.0606799014</v>
          </cell>
          <cell r="EI120">
            <v>15941400.461217923</v>
          </cell>
          <cell r="EK120">
            <v>21724577.279058427</v>
          </cell>
          <cell r="EL120">
            <v>6758947.5687810946</v>
          </cell>
          <cell r="EM120">
            <v>17454727.404933538</v>
          </cell>
        </row>
        <row r="121">
          <cell r="C121">
            <v>0.77419354838709664</v>
          </cell>
          <cell r="EG121">
            <v>25108396.295325305</v>
          </cell>
          <cell r="EH121">
            <v>8516346.6906799022</v>
          </cell>
          <cell r="EI121">
            <v>16816631.181217916</v>
          </cell>
          <cell r="EK121">
            <v>24046059.32723264</v>
          </cell>
          <cell r="EL121">
            <v>7413349.5166371986</v>
          </cell>
          <cell r="EM121">
            <v>17647598.800556317</v>
          </cell>
        </row>
        <row r="122">
          <cell r="C122">
            <v>-1.7129032258064516</v>
          </cell>
          <cell r="EG122">
            <v>22665511.009777255</v>
          </cell>
          <cell r="EH122">
            <v>6574209.2444903748</v>
          </cell>
          <cell r="EI122">
            <v>16785266.463490896</v>
          </cell>
          <cell r="EK122">
            <v>24997607.79035987</v>
          </cell>
          <cell r="EL122">
            <v>7678759.2493026676</v>
          </cell>
          <cell r="EM122">
            <v>17725822.812142409</v>
          </cell>
        </row>
        <row r="123">
          <cell r="C123">
            <v>-0.33448275862068977</v>
          </cell>
          <cell r="EG123">
            <v>21731631.059777245</v>
          </cell>
          <cell r="EH123">
            <v>7340119.5544903772</v>
          </cell>
          <cell r="EI123">
            <v>16079301.203490896</v>
          </cell>
          <cell r="EK123">
            <v>24116407.268086407</v>
          </cell>
          <cell r="EL123">
            <v>7419201.6119099781</v>
          </cell>
          <cell r="EM123">
            <v>17649323.584209967</v>
          </cell>
        </row>
        <row r="124">
          <cell r="C124">
            <v>6.7354838709677418</v>
          </cell>
          <cell r="EG124">
            <v>20010014.379777245</v>
          </cell>
          <cell r="EH124">
            <v>6958502.994490372</v>
          </cell>
          <cell r="EI124">
            <v>16537471.803490892</v>
          </cell>
          <cell r="EK124">
            <v>22107029.550439928</v>
          </cell>
          <cell r="EL124">
            <v>6810590.0792248379</v>
          </cell>
          <cell r="EM124">
            <v>17475316.125534605</v>
          </cell>
        </row>
        <row r="125">
          <cell r="C125">
            <v>7.2766666666666673</v>
          </cell>
          <cell r="EG125">
            <v>18912007.339777257</v>
          </cell>
          <cell r="EH125">
            <v>6528936.0744903851</v>
          </cell>
          <cell r="EI125">
            <v>14880264.923490893</v>
          </cell>
          <cell r="EK125">
            <v>21634992.325818256</v>
          </cell>
          <cell r="EL125">
            <v>6704996.5206245556</v>
          </cell>
          <cell r="EM125">
            <v>17441331.595307913</v>
          </cell>
        </row>
        <row r="126">
          <cell r="C126">
            <v>16.58064516129032</v>
          </cell>
          <cell r="EG126">
            <v>19051304.719777234</v>
          </cell>
          <cell r="EH126">
            <v>6426033.404490374</v>
          </cell>
          <cell r="EI126">
            <v>17082202.913490895</v>
          </cell>
          <cell r="EK126">
            <v>23632538.553185675</v>
          </cell>
          <cell r="EL126">
            <v>6441280.811015306</v>
          </cell>
          <cell r="EM126">
            <v>17475980.390663218</v>
          </cell>
        </row>
        <row r="127">
          <cell r="C127">
            <v>20.613333333333333</v>
          </cell>
          <cell r="EG127">
            <v>27958863.159777239</v>
          </cell>
          <cell r="EH127">
            <v>6971087.1044903705</v>
          </cell>
          <cell r="EI127">
            <v>16878400.213490888</v>
          </cell>
          <cell r="EK127">
            <v>29099590.645629164</v>
          </cell>
          <cell r="EL127">
            <v>6959725.052355581</v>
          </cell>
          <cell r="EM127">
            <v>17778731.737564772</v>
          </cell>
        </row>
        <row r="128">
          <cell r="C128">
            <v>24.303225806451614</v>
          </cell>
          <cell r="EG128">
            <v>33576079.829777248</v>
          </cell>
          <cell r="EH128">
            <v>7716520.8544903751</v>
          </cell>
          <cell r="EI128">
            <v>17160081.253490891</v>
          </cell>
          <cell r="EK128">
            <v>36551877.609364465</v>
          </cell>
          <cell r="EL128">
            <v>7767982.7384108854</v>
          </cell>
          <cell r="EM128">
            <v>18212707.901285261</v>
          </cell>
        </row>
        <row r="129">
          <cell r="C129">
            <v>21.551612903225806</v>
          </cell>
          <cell r="EG129">
            <v>30029439.459777251</v>
          </cell>
          <cell r="EH129">
            <v>7843878.4144903794</v>
          </cell>
          <cell r="EI129">
            <v>16796041.313490894</v>
          </cell>
          <cell r="EK129">
            <v>30730688.360305727</v>
          </cell>
          <cell r="EL129">
            <v>7112011.070318331</v>
          </cell>
          <cell r="EM129">
            <v>17866739.117870871</v>
          </cell>
        </row>
        <row r="130">
          <cell r="C130">
            <v>16.353333333333335</v>
          </cell>
          <cell r="EG130">
            <v>21238214.669777248</v>
          </cell>
          <cell r="EH130">
            <v>6441465.9444903778</v>
          </cell>
          <cell r="EI130">
            <v>15640179.133490894</v>
          </cell>
          <cell r="EK130">
            <v>23270846.841344979</v>
          </cell>
          <cell r="EL130">
            <v>6407751.9584996114</v>
          </cell>
          <cell r="EM130">
            <v>17456614.703864478</v>
          </cell>
        </row>
        <row r="131">
          <cell r="C131">
            <v>10.212903225806452</v>
          </cell>
          <cell r="EG131">
            <v>19640038.639777251</v>
          </cell>
          <cell r="EH131">
            <v>6350300.914490371</v>
          </cell>
          <cell r="EI131">
            <v>15988881.633490898</v>
          </cell>
          <cell r="EK131">
            <v>20903638.613064829</v>
          </cell>
          <cell r="EL131">
            <v>6456197.2621652437</v>
          </cell>
          <cell r="EM131">
            <v>17373550.277278926</v>
          </cell>
        </row>
        <row r="132">
          <cell r="C132">
            <v>3.5333333333333332</v>
          </cell>
          <cell r="EG132">
            <v>21482109.149777245</v>
          </cell>
          <cell r="EH132">
            <v>7024430.374490384</v>
          </cell>
          <cell r="EI132">
            <v>16432215.043490896</v>
          </cell>
          <cell r="EK132">
            <v>22861251.902327139</v>
          </cell>
          <cell r="EL132">
            <v>7075993.4362063818</v>
          </cell>
          <cell r="EM132">
            <v>17548170.095816534</v>
          </cell>
        </row>
        <row r="133">
          <cell r="C133">
            <v>0.79032258064516181</v>
          </cell>
          <cell r="EG133">
            <v>25647572.909777213</v>
          </cell>
          <cell r="EH133">
            <v>8378458.2844903842</v>
          </cell>
          <cell r="EI133">
            <v>16691357.483490892</v>
          </cell>
          <cell r="EK133">
            <v>24039888.455227926</v>
          </cell>
          <cell r="EL133">
            <v>7411628.3121452052</v>
          </cell>
          <cell r="EM133">
            <v>17647091.51124642</v>
          </cell>
        </row>
        <row r="134">
          <cell r="C134">
            <v>-2.1451612903225801</v>
          </cell>
          <cell r="EG134">
            <v>24743261.071531244</v>
          </cell>
          <cell r="EH134">
            <v>7057432.2289354121</v>
          </cell>
          <cell r="EI134">
            <v>17334132.91204248</v>
          </cell>
          <cell r="EK134">
            <v>25162987.160086267</v>
          </cell>
          <cell r="EL134">
            <v>7724887.5296881059</v>
          </cell>
          <cell r="EM134">
            <v>17739418.165647645</v>
          </cell>
        </row>
        <row r="135">
          <cell r="C135">
            <v>-4.5535714285714288</v>
          </cell>
          <cell r="EG135">
            <v>23224532.891531281</v>
          </cell>
          <cell r="EH135">
            <v>7593243.098935415</v>
          </cell>
          <cell r="EI135">
            <v>16623683.162042486</v>
          </cell>
          <cell r="EK135">
            <v>25397480.296265475</v>
          </cell>
          <cell r="EL135">
            <v>7769638.8464799486</v>
          </cell>
          <cell r="EM135">
            <v>17752607.687704962</v>
          </cell>
        </row>
        <row r="136">
          <cell r="C136">
            <v>0.10322580645161282</v>
          </cell>
          <cell r="EG136">
            <v>23052750.88153125</v>
          </cell>
          <cell r="EH136">
            <v>7735467.3789354125</v>
          </cell>
          <cell r="EI136">
            <v>17463321.022042483</v>
          </cell>
          <cell r="EK136">
            <v>24302767.602628835</v>
          </cell>
          <cell r="EL136">
            <v>7484951.6235041469</v>
          </cell>
          <cell r="EM136">
            <v>17668702.035848025</v>
          </cell>
        </row>
        <row r="137">
          <cell r="C137">
            <v>6.0466666666666669</v>
          </cell>
          <cell r="EG137">
            <v>19679187.661531229</v>
          </cell>
          <cell r="EH137">
            <v>6936016.7489354145</v>
          </cell>
          <cell r="EI137">
            <v>16662389.712042477</v>
          </cell>
          <cell r="EK137">
            <v>21947962.845629148</v>
          </cell>
          <cell r="EL137">
            <v>6816435.7988136932</v>
          </cell>
          <cell r="EM137">
            <v>17471670.867884092</v>
          </cell>
        </row>
        <row r="138">
          <cell r="C138">
            <v>15.225806451612904</v>
          </cell>
          <cell r="EG138">
            <v>20796344.531531259</v>
          </cell>
          <cell r="EH138">
            <v>6937866.048935418</v>
          </cell>
          <cell r="EI138">
            <v>16900534.112042483</v>
          </cell>
          <cell r="EK138">
            <v>22688592.394012697</v>
          </cell>
          <cell r="EL138">
            <v>6384362.2732768701</v>
          </cell>
          <cell r="EM138">
            <v>17426816.920733728</v>
          </cell>
        </row>
        <row r="139">
          <cell r="C139">
            <v>18.886666666666667</v>
          </cell>
          <cell r="EG139">
            <v>24720133.67153126</v>
          </cell>
          <cell r="EH139">
            <v>6780363.4189354125</v>
          </cell>
          <cell r="EI139">
            <v>17093096.532042481</v>
          </cell>
          <cell r="EK139">
            <v>25794634.135861825</v>
          </cell>
          <cell r="EL139">
            <v>6595885.145808436</v>
          </cell>
          <cell r="EM139">
            <v>17584354.308164436</v>
          </cell>
        </row>
        <row r="140">
          <cell r="C140">
            <v>22.299999999999994</v>
          </cell>
          <cell r="EG140">
            <v>31067397.23153127</v>
          </cell>
          <cell r="EH140">
            <v>7593943.1689354144</v>
          </cell>
          <cell r="EI140">
            <v>18142506.432042487</v>
          </cell>
          <cell r="EK140">
            <v>32313942.64609896</v>
          </cell>
          <cell r="EL140">
            <v>7290423.0597643713</v>
          </cell>
          <cell r="EM140">
            <v>17960836.137509953</v>
          </cell>
        </row>
        <row r="141">
          <cell r="C141">
            <v>20.883870967741935</v>
          </cell>
          <cell r="EG141">
            <v>28442759.621531248</v>
          </cell>
          <cell r="EH141">
            <v>7611748.6689354172</v>
          </cell>
          <cell r="EI141">
            <v>17778187.962042481</v>
          </cell>
          <cell r="EK141">
            <v>29318043.372550555</v>
          </cell>
          <cell r="EL141">
            <v>6952824.5107694929</v>
          </cell>
          <cell r="EM141">
            <v>17782781.863279101</v>
          </cell>
        </row>
        <row r="142">
          <cell r="C142">
            <v>15.936666666666666</v>
          </cell>
          <cell r="EG142">
            <v>20912722.881531265</v>
          </cell>
          <cell r="EH142">
            <v>6250680.5689354129</v>
          </cell>
          <cell r="EI142">
            <v>16668477.222042486</v>
          </cell>
          <cell r="EK142">
            <v>22486624.744854026</v>
          </cell>
          <cell r="EL142">
            <v>6321644.1318621803</v>
          </cell>
          <cell r="EM142">
            <v>17410479.314802751</v>
          </cell>
        </row>
        <row r="143">
          <cell r="C143">
            <v>10.796774193548389</v>
          </cell>
          <cell r="EG143">
            <v>20981353.041531246</v>
          </cell>
          <cell r="EH143">
            <v>6826886.2589354143</v>
          </cell>
          <cell r="EI143">
            <v>17233627.082042478</v>
          </cell>
          <cell r="EK143">
            <v>20730927.022365447</v>
          </cell>
          <cell r="EL143">
            <v>6396116.1757436357</v>
          </cell>
          <cell r="EM143">
            <v>17356200.501188405</v>
          </cell>
        </row>
        <row r="144">
          <cell r="C144">
            <v>2.06</v>
          </cell>
          <cell r="EG144">
            <v>21829613.801531244</v>
          </cell>
          <cell r="EH144">
            <v>6939097.1989354165</v>
          </cell>
          <cell r="EI144">
            <v>16723236.692042481</v>
          </cell>
          <cell r="EK144">
            <v>23406756.987544049</v>
          </cell>
          <cell r="EL144">
            <v>7228147.9132986488</v>
          </cell>
          <cell r="EM144">
            <v>17593014.470811415</v>
          </cell>
        </row>
        <row r="145">
          <cell r="C145">
            <v>-4.1903225806451623</v>
          </cell>
          <cell r="EG145">
            <v>28911020.861531246</v>
          </cell>
          <cell r="EH145">
            <v>9532516.128935419</v>
          </cell>
          <cell r="EI145">
            <v>18692544.082042485</v>
          </cell>
          <cell r="EK145">
            <v>25945453.730284274</v>
          </cell>
          <cell r="EL145">
            <v>7943136.2592729395</v>
          </cell>
          <cell r="EM145">
            <v>17803742.450142562</v>
          </cell>
        </row>
        <row r="146">
          <cell r="C146">
            <v>-8.6419354838709683</v>
          </cell>
          <cell r="EG146">
            <v>26360023.557272851</v>
          </cell>
          <cell r="EH146">
            <v>7487898.8517205259</v>
          </cell>
          <cell r="EI146">
            <v>18955499.508963756</v>
          </cell>
          <cell r="EK146">
            <v>27648614.403585933</v>
          </cell>
          <cell r="EL146">
            <v>8418188.6990632731</v>
          </cell>
          <cell r="EM146">
            <v>17943754.299674094</v>
          </cell>
        </row>
        <row r="147">
          <cell r="C147">
            <v>-8.3250000000000011</v>
          </cell>
          <cell r="EG147">
            <v>26374215.547272835</v>
          </cell>
          <cell r="EH147">
            <v>8502995.9417205229</v>
          </cell>
          <cell r="EI147">
            <v>17790077.53896375</v>
          </cell>
          <cell r="EK147">
            <v>26700768.463661529</v>
          </cell>
          <cell r="EL147">
            <v>8133157.2351890719</v>
          </cell>
          <cell r="EM147">
            <v>17859747.189955175</v>
          </cell>
        </row>
        <row r="148">
          <cell r="C148">
            <v>-4.2774193548387096</v>
          </cell>
          <cell r="EG148">
            <v>24141795.047272857</v>
          </cell>
          <cell r="EH148">
            <v>8235800.4217205308</v>
          </cell>
          <cell r="EI148">
            <v>18916153.298963755</v>
          </cell>
          <cell r="EK148">
            <v>25978776.439109739</v>
          </cell>
          <cell r="EL148">
            <v>7952430.7635297067</v>
          </cell>
          <cell r="EM148">
            <v>17806481.812416006</v>
          </cell>
        </row>
        <row r="149">
          <cell r="C149">
            <v>6.1033333333333335</v>
          </cell>
          <cell r="EG149">
            <v>22071105.877272848</v>
          </cell>
          <cell r="EH149">
            <v>7581461.2417205265</v>
          </cell>
          <cell r="EI149">
            <v>17106261.98896376</v>
          </cell>
          <cell r="EK149">
            <v>21909703.43919991</v>
          </cell>
          <cell r="EL149">
            <v>6810583.7035409138</v>
          </cell>
          <cell r="EM149">
            <v>17469946.084230442</v>
          </cell>
        </row>
        <row r="150">
          <cell r="C150">
            <v>14.122580645161293</v>
          </cell>
          <cell r="EG150">
            <v>20648893.407272812</v>
          </cell>
          <cell r="EH150">
            <v>6902215.0417205226</v>
          </cell>
          <cell r="EI150">
            <v>16785651.398963757</v>
          </cell>
          <cell r="EK150">
            <v>21164796.955762748</v>
          </cell>
          <cell r="EL150">
            <v>6250496.3312204182</v>
          </cell>
          <cell r="EM150">
            <v>17346922.556695607</v>
          </cell>
        </row>
        <row r="151">
          <cell r="C151">
            <v>19.8</v>
          </cell>
          <cell r="EG151">
            <v>24572425.267272837</v>
          </cell>
          <cell r="EH151">
            <v>6554303.0217205258</v>
          </cell>
          <cell r="EI151">
            <v>17153006.328963753</v>
          </cell>
          <cell r="EK151">
            <v>26956810.687703751</v>
          </cell>
          <cell r="EL151">
            <v>6696383.3061473742</v>
          </cell>
          <cell r="EM151">
            <v>17645288.335159682</v>
          </cell>
        </row>
        <row r="152">
          <cell r="C152">
            <v>20.161290322580641</v>
          </cell>
          <cell r="EG152">
            <v>28609332.357272841</v>
          </cell>
          <cell r="EH152">
            <v>7496044.9317205288</v>
          </cell>
          <cell r="EI152">
            <v>17167656.628963754</v>
          </cell>
          <cell r="EK152">
            <v>27789384.062129501</v>
          </cell>
          <cell r="EL152">
            <v>6780564.6588905575</v>
          </cell>
          <cell r="EM152">
            <v>17691929.568455156</v>
          </cell>
        </row>
        <row r="153">
          <cell r="C153">
            <v>20.35483870967742</v>
          </cell>
          <cell r="EG153">
            <v>26478984.537272859</v>
          </cell>
          <cell r="EH153">
            <v>7049683.7417205274</v>
          </cell>
          <cell r="EI153">
            <v>17092221.068963751</v>
          </cell>
          <cell r="EK153">
            <v>28267090.096636079</v>
          </cell>
          <cell r="EL153">
            <v>6837838.2715867124</v>
          </cell>
          <cell r="EM153">
            <v>17721335.489207432</v>
          </cell>
        </row>
        <row r="154">
          <cell r="C154">
            <v>16.68</v>
          </cell>
          <cell r="EG154">
            <v>21763182.987272844</v>
          </cell>
          <cell r="EH154">
            <v>6616002.9717205288</v>
          </cell>
          <cell r="EI154">
            <v>16842020.668963756</v>
          </cell>
          <cell r="EK154">
            <v>23313100.072707728</v>
          </cell>
          <cell r="EL154">
            <v>6382922.4152108245</v>
          </cell>
          <cell r="EM154">
            <v>17450728.221101474</v>
          </cell>
        </row>
        <row r="155">
          <cell r="C155">
            <v>10.806451612903228</v>
          </cell>
          <cell r="EG155">
            <v>21382264.647272848</v>
          </cell>
          <cell r="EH155">
            <v>6897925.29172053</v>
          </cell>
          <cell r="EI155">
            <v>16968667.128963754</v>
          </cell>
          <cell r="EK155">
            <v>20869737.158732444</v>
          </cell>
          <cell r="EL155">
            <v>6412895.58255703</v>
          </cell>
          <cell r="EM155">
            <v>17364008.903024416</v>
          </cell>
        </row>
        <row r="156">
          <cell r="C156">
            <v>1.9300000000000002</v>
          </cell>
          <cell r="EG156">
            <v>22562429.487272851</v>
          </cell>
          <cell r="EH156">
            <v>7293217.2817205237</v>
          </cell>
          <cell r="EI156">
            <v>17485013.278963756</v>
          </cell>
          <cell r="EK156">
            <v>23454889.789180834</v>
          </cell>
          <cell r="EL156">
            <v>7241573.3083362021</v>
          </cell>
          <cell r="EM156">
            <v>17596971.327428613</v>
          </cell>
        </row>
        <row r="157">
          <cell r="C157">
            <v>2.2580645161290443E-2</v>
          </cell>
          <cell r="EG157">
            <v>27673778.197272848</v>
          </cell>
          <cell r="EH157">
            <v>9033496.731720522</v>
          </cell>
          <cell r="EI157">
            <v>18431183.118963756</v>
          </cell>
          <cell r="EK157">
            <v>24333621.962652415</v>
          </cell>
          <cell r="EL157">
            <v>7493557.6459641177</v>
          </cell>
          <cell r="EM157">
            <v>17671238.482397508</v>
          </cell>
        </row>
        <row r="158">
          <cell r="C158">
            <v>-7.5612903225806471</v>
          </cell>
          <cell r="EG158">
            <v>28069177.441256527</v>
          </cell>
          <cell r="EH158">
            <v>9162367.7804134693</v>
          </cell>
          <cell r="EI158">
            <v>19430730.418670163</v>
          </cell>
          <cell r="EK158">
            <v>27235165.979269944</v>
          </cell>
          <cell r="EL158">
            <v>8302867.9980996763</v>
          </cell>
          <cell r="EM158">
            <v>17909765.915911004</v>
          </cell>
        </row>
        <row r="159">
          <cell r="C159">
            <v>-12.6</v>
          </cell>
          <cell r="EG159">
            <v>26707165.383425221</v>
          </cell>
          <cell r="EH159">
            <v>8827828.0406544302</v>
          </cell>
          <cell r="EI159">
            <v>18338750.900597889</v>
          </cell>
          <cell r="EK159">
            <v>28178075.221590571</v>
          </cell>
          <cell r="EL159">
            <v>8545213.5905724261</v>
          </cell>
          <cell r="EM159">
            <v>17981192.250744477</v>
          </cell>
        </row>
        <row r="160">
          <cell r="C160">
            <v>-1.8548387096774195</v>
          </cell>
          <cell r="EG160">
            <v>24478082.20270231</v>
          </cell>
          <cell r="EH160">
            <v>8435812.8310158737</v>
          </cell>
          <cell r="EI160">
            <v>18807365.387344867</v>
          </cell>
          <cell r="EK160">
            <v>25051911.464001372</v>
          </cell>
          <cell r="EL160">
            <v>7693905.8488322143</v>
          </cell>
          <cell r="EM160">
            <v>17730286.958069503</v>
          </cell>
        </row>
        <row r="161">
          <cell r="C161">
            <v>7.543333333333333</v>
          </cell>
          <cell r="EG161">
            <v>20676669.084630042</v>
          </cell>
          <cell r="EH161">
            <v>7370231.4141484043</v>
          </cell>
          <cell r="EI161">
            <v>17034456.596983433</v>
          </cell>
          <cell r="EK161">
            <v>21403691.934813187</v>
          </cell>
          <cell r="EL161">
            <v>6661871.6354326354</v>
          </cell>
          <cell r="EM161">
            <v>17426116.287855357</v>
          </cell>
        </row>
        <row r="162">
          <cell r="C162">
            <v>16.21935483870968</v>
          </cell>
          <cell r="EG162">
            <v>21746093.258124005</v>
          </cell>
          <cell r="EH162">
            <v>7077182.7683652705</v>
          </cell>
          <cell r="EI162">
            <v>17537336.143971372</v>
          </cell>
          <cell r="EK162">
            <v>23716897.436068617</v>
          </cell>
          <cell r="EL162">
            <v>6474269.5011645369</v>
          </cell>
          <cell r="EM162">
            <v>17484808.428885546</v>
          </cell>
        </row>
        <row r="163">
          <cell r="C163">
            <v>17.95</v>
          </cell>
          <cell r="EG163">
            <v>25107302.887039673</v>
          </cell>
          <cell r="EH163">
            <v>6914019.9057146711</v>
          </cell>
          <cell r="EI163">
            <v>17201197.724694267</v>
          </cell>
          <cell r="EK163">
            <v>23991112.274262123</v>
          </cell>
          <cell r="EL163">
            <v>6397603.4432724696</v>
          </cell>
          <cell r="EM163">
            <v>17478496.124454565</v>
          </cell>
        </row>
        <row r="164">
          <cell r="C164">
            <v>21.558064516129033</v>
          </cell>
          <cell r="EG164">
            <v>31952965.229208339</v>
          </cell>
          <cell r="EH164">
            <v>7837310.6719797337</v>
          </cell>
          <cell r="EI164">
            <v>18093211.662043665</v>
          </cell>
          <cell r="EK164">
            <v>30744337.104148775</v>
          </cell>
          <cell r="EL164">
            <v>7113549.1047101077</v>
          </cell>
          <cell r="EM164">
            <v>17867550.299074654</v>
          </cell>
        </row>
        <row r="165">
          <cell r="C165">
            <v>20.716129032258063</v>
          </cell>
          <cell r="EG165">
            <v>29580077.267762542</v>
          </cell>
          <cell r="EH165">
            <v>7385438.6527026212</v>
          </cell>
          <cell r="EI165">
            <v>17648873.695778605</v>
          </cell>
          <cell r="EK165">
            <v>28963176.032631382</v>
          </cell>
          <cell r="EL165">
            <v>6912835.6165833119</v>
          </cell>
          <cell r="EM165">
            <v>17761691.151980687</v>
          </cell>
        </row>
        <row r="166">
          <cell r="C166">
            <v>19.693333333333332</v>
          </cell>
          <cell r="EG166">
            <v>26608771.542461362</v>
          </cell>
          <cell r="EH166">
            <v>7261609.6984857554</v>
          </cell>
          <cell r="EI166">
            <v>17847440.221079815</v>
          </cell>
          <cell r="EK166">
            <v>27468420.105519932</v>
          </cell>
          <cell r="EL166">
            <v>6784213.8234019317</v>
          </cell>
          <cell r="EM166">
            <v>17683521.33075019</v>
          </cell>
        </row>
        <row r="167">
          <cell r="C167">
            <v>9.9419354838709673</v>
          </cell>
          <cell r="EG167">
            <v>21483913.277401097</v>
          </cell>
          <cell r="EH167">
            <v>6991164.0021002153</v>
          </cell>
          <cell r="EI167">
            <v>16827940.095778607</v>
          </cell>
          <cell r="EK167">
            <v>20846864.66164422</v>
          </cell>
          <cell r="EL167">
            <v>6466188.1100278646</v>
          </cell>
          <cell r="EM167">
            <v>17373452.913799368</v>
          </cell>
        </row>
        <row r="168">
          <cell r="C168">
            <v>6.5000000000000009</v>
          </cell>
          <cell r="EG168">
            <v>19734087.166557718</v>
          </cell>
          <cell r="EH168">
            <v>6518609.4286062401</v>
          </cell>
          <cell r="EI168">
            <v>16684572.645176196</v>
          </cell>
          <cell r="EK168">
            <v>21789988.522308417</v>
          </cell>
          <cell r="EL168">
            <v>6769619.0366314575</v>
          </cell>
          <cell r="EM168">
            <v>17457872.5986549</v>
          </cell>
        </row>
        <row r="169">
          <cell r="C169">
            <v>4.1387096774193548</v>
          </cell>
          <cell r="EG169">
            <v>23600600.062943287</v>
          </cell>
          <cell r="EH169">
            <v>6890863.0382447885</v>
          </cell>
          <cell r="EI169">
            <v>16658204.809031619</v>
          </cell>
          <cell r="EK169">
            <v>22758815.427048851</v>
          </cell>
          <cell r="EL169">
            <v>7054306.2596072592</v>
          </cell>
          <cell r="EM169">
            <v>17541778.250511836</v>
          </cell>
        </row>
        <row r="170">
          <cell r="C170">
            <v>-3.6258064516129025</v>
          </cell>
          <cell r="EG170">
            <v>26488550.719732195</v>
          </cell>
          <cell r="EH170">
            <v>8689256.1018550042</v>
          </cell>
          <cell r="EI170">
            <v>18392987.23202993</v>
          </cell>
          <cell r="EK170">
            <v>25729473.210119206</v>
          </cell>
          <cell r="EL170">
            <v>7882894.1020531505</v>
          </cell>
          <cell r="EM170">
            <v>17785987.324296173</v>
          </cell>
        </row>
        <row r="171">
          <cell r="C171">
            <v>-2.2896551724137932</v>
          </cell>
          <cell r="EG171">
            <v>25023617.148647863</v>
          </cell>
          <cell r="EH171">
            <v>8524672.8247465622</v>
          </cell>
          <cell r="EI171">
            <v>17502931.916367285</v>
          </cell>
          <cell r="EK171">
            <v>24816184.153421216</v>
          </cell>
          <cell r="EL171">
            <v>7614386.2013020935</v>
          </cell>
          <cell r="EM171">
            <v>17706850.191952266</v>
          </cell>
        </row>
        <row r="172">
          <cell r="C172">
            <v>2.6419354838709674</v>
          </cell>
          <cell r="EG172">
            <v>23461776.319732215</v>
          </cell>
          <cell r="EH172">
            <v>8034077.1524574133</v>
          </cell>
          <cell r="EI172">
            <v>17615636.032029931</v>
          </cell>
          <cell r="EK172">
            <v>23331472.349086508</v>
          </cell>
          <cell r="EL172">
            <v>7214034.0364642972</v>
          </cell>
          <cell r="EM172">
            <v>17588854.698470261</v>
          </cell>
        </row>
        <row r="173">
          <cell r="C173">
            <v>4.8400000000000007</v>
          </cell>
          <cell r="EG173">
            <v>22136159.26912979</v>
          </cell>
          <cell r="EH173">
            <v>7906470.30908392</v>
          </cell>
          <cell r="EI173">
            <v>16891925.130825114</v>
          </cell>
          <cell r="EK173">
            <v>22426314.664143659</v>
          </cell>
          <cell r="EL173">
            <v>6944390.7783169169</v>
          </cell>
          <cell r="EM173">
            <v>17509919.759312239</v>
          </cell>
        </row>
        <row r="174">
          <cell r="C174">
            <v>14.593548387096776</v>
          </cell>
          <cell r="EG174">
            <v>21068139.211298458</v>
          </cell>
          <cell r="EH174">
            <v>6742797.6054694587</v>
          </cell>
          <cell r="EI174">
            <v>16602755.501909452</v>
          </cell>
          <cell r="EK174">
            <v>23806986.38040581</v>
          </cell>
          <cell r="EL174">
            <v>6590990.7511488963</v>
          </cell>
          <cell r="EM174">
            <v>17510083.719665676</v>
          </cell>
        </row>
        <row r="175">
          <cell r="C175">
            <v>19.983333333333334</v>
          </cell>
          <cell r="EG175">
            <v>30493925.726961114</v>
          </cell>
          <cell r="EH175">
            <v>7675214.5211321106</v>
          </cell>
          <cell r="EI175">
            <v>17495167.299499799</v>
          </cell>
          <cell r="EK175">
            <v>27807170.352794174</v>
          </cell>
          <cell r="EL175">
            <v>6809927.769955582</v>
          </cell>
          <cell r="EM175">
            <v>17700046.91995158</v>
          </cell>
        </row>
        <row r="176">
          <cell r="C176">
            <v>23.70645161290323</v>
          </cell>
          <cell r="EG176">
            <v>36232069.967924938</v>
          </cell>
          <cell r="EH176">
            <v>8203345.3452284951</v>
          </cell>
          <cell r="EI176">
            <v>18373376.195885357</v>
          </cell>
          <cell r="EK176">
            <v>35289368.803882793</v>
          </cell>
          <cell r="EL176">
            <v>7625714.557171586</v>
          </cell>
          <cell r="EM176">
            <v>18137673.639935128</v>
          </cell>
        </row>
        <row r="177">
          <cell r="C177">
            <v>24.303225806451611</v>
          </cell>
          <cell r="EG177">
            <v>36666591.857081592</v>
          </cell>
          <cell r="EH177">
            <v>8087094.0199272949</v>
          </cell>
          <cell r="EI177">
            <v>19193976.494680539</v>
          </cell>
          <cell r="EK177">
            <v>36551877.609364472</v>
          </cell>
          <cell r="EL177">
            <v>7767982.7384108854</v>
          </cell>
          <cell r="EM177">
            <v>18212707.901285261</v>
          </cell>
        </row>
        <row r="178">
          <cell r="C178">
            <v>19.45</v>
          </cell>
          <cell r="EG178">
            <v>27451832.531780414</v>
          </cell>
          <cell r="EH178">
            <v>7364858.7428188557</v>
          </cell>
          <cell r="EI178">
            <v>17890059.858535945</v>
          </cell>
          <cell r="EK178">
            <v>26638460.730761401</v>
          </cell>
          <cell r="EL178">
            <v>6677978.9538591895</v>
          </cell>
          <cell r="EM178">
            <v>17631096.03593779</v>
          </cell>
        </row>
        <row r="179">
          <cell r="C179">
            <v>11.867741935483874</v>
          </cell>
          <cell r="EG179">
            <v>19916253.264310535</v>
          </cell>
          <cell r="EH179">
            <v>6481920.940409217</v>
          </cell>
          <cell r="EI179">
            <v>16939090.046487764</v>
          </cell>
          <cell r="EK179">
            <v>21425780.712937023</v>
          </cell>
          <cell r="EL179">
            <v>6414305.9106953777</v>
          </cell>
          <cell r="EM179">
            <v>17382855.258212019</v>
          </cell>
        </row>
        <row r="180">
          <cell r="C180">
            <v>6.7400000000000029</v>
          </cell>
          <cell r="EG180">
            <v>19873181.534190029</v>
          </cell>
          <cell r="EH180">
            <v>6598590.6946260817</v>
          </cell>
          <cell r="EI180">
            <v>17048086.017572101</v>
          </cell>
          <cell r="EK180">
            <v>21687552.047030129</v>
          </cell>
          <cell r="EL180">
            <v>6744833.6919467449</v>
          </cell>
          <cell r="EM180">
            <v>17450567.632592384</v>
          </cell>
        </row>
        <row r="181">
          <cell r="C181">
            <v>-1.6129032258064513</v>
          </cell>
          <cell r="EG181">
            <v>27978193.948647868</v>
          </cell>
          <cell r="EH181">
            <v>8424033.8464333117</v>
          </cell>
          <cell r="EI181">
            <v>18662560.716367282</v>
          </cell>
          <cell r="EK181">
            <v>24959348.383930631</v>
          </cell>
          <cell r="EL181">
            <v>7668087.7814523038</v>
          </cell>
          <cell r="EM181">
            <v>17722677.618421048</v>
          </cell>
        </row>
        <row r="182">
          <cell r="C182">
            <v>-1.6419354838709674</v>
          </cell>
          <cell r="EG182">
            <v>27093622.098643739</v>
          </cell>
          <cell r="EH182">
            <v>8961782.937473489</v>
          </cell>
          <cell r="EI182">
            <v>19659234.081595186</v>
          </cell>
          <cell r="EK182">
            <v>24970455.953539118</v>
          </cell>
          <cell r="EL182">
            <v>7671185.9495378938</v>
          </cell>
          <cell r="EM182">
            <v>17723590.739178862</v>
          </cell>
        </row>
        <row r="183">
          <cell r="C183">
            <v>-0.22857142857142865</v>
          </cell>
          <cell r="EG183">
            <v>23068759.370932903</v>
          </cell>
          <cell r="EH183">
            <v>7475683.5639795121</v>
          </cell>
          <cell r="EI183">
            <v>17436974.630992774</v>
          </cell>
          <cell r="EK183">
            <v>23902895.096723229</v>
          </cell>
          <cell r="EL183">
            <v>7352763.118519011</v>
          </cell>
          <cell r="EM183">
            <v>17629742.216847949</v>
          </cell>
        </row>
        <row r="184">
          <cell r="C184">
            <v>-0.5161290322580645</v>
          </cell>
          <cell r="EG184">
            <v>25389455.235993147</v>
          </cell>
          <cell r="EH184">
            <v>8386104.0073530022</v>
          </cell>
          <cell r="EI184">
            <v>19634422.014125314</v>
          </cell>
          <cell r="EK184">
            <v>24539729.087609932</v>
          </cell>
          <cell r="EL184">
            <v>7551045.8759967154</v>
          </cell>
          <cell r="EM184">
            <v>17688181.945348065</v>
          </cell>
        </row>
        <row r="185">
          <cell r="C185">
            <v>9.4166666666666643</v>
          </cell>
          <cell r="EG185">
            <v>20358576.739607595</v>
          </cell>
          <cell r="EH185">
            <v>6961618.7254252993</v>
          </cell>
          <cell r="EI185">
            <v>17013785.724968679</v>
          </cell>
          <cell r="EK185">
            <v>20936740.916615065</v>
          </cell>
          <cell r="EL185">
            <v>6492899.9286068268</v>
          </cell>
          <cell r="EM185">
            <v>17380252.035628136</v>
          </cell>
        </row>
        <row r="186">
          <cell r="C186">
            <v>12.580645161290324</v>
          </cell>
          <cell r="EG186">
            <v>21397367.515511237</v>
          </cell>
          <cell r="EH186">
            <v>6487938.850726502</v>
          </cell>
          <cell r="EI186">
            <v>18093877.252679512</v>
          </cell>
          <cell r="EK186">
            <v>21363422.350927494</v>
          </cell>
          <cell r="EL186">
            <v>6374966.1892607128</v>
          </cell>
          <cell r="EM186">
            <v>17377165.670022354</v>
          </cell>
        </row>
        <row r="187">
          <cell r="C187">
            <v>19.383333333333329</v>
          </cell>
          <cell r="EG187">
            <v>28536633.10587268</v>
          </cell>
          <cell r="EH187">
            <v>7096252.9422927629</v>
          </cell>
          <cell r="EI187">
            <v>19315178.650269885</v>
          </cell>
          <cell r="EK187">
            <v>26521865.733611386</v>
          </cell>
          <cell r="EL187">
            <v>6667051.6423185747</v>
          </cell>
          <cell r="EM187">
            <v>17625012.417755425</v>
          </cell>
        </row>
        <row r="188">
          <cell r="C188">
            <v>21.758064516129032</v>
          </cell>
          <cell r="EG188">
            <v>29930546.214306407</v>
          </cell>
          <cell r="EH188">
            <v>6969986.9760277011</v>
          </cell>
          <cell r="EI188">
            <v>19549131.777980741</v>
          </cell>
          <cell r="EK188">
            <v>31167448.163283169</v>
          </cell>
          <cell r="EL188">
            <v>7161228.1708551701</v>
          </cell>
          <cell r="EM188">
            <v>17892696.916391995</v>
          </cell>
        </row>
        <row r="189">
          <cell r="C189">
            <v>20.051612903225806</v>
          </cell>
          <cell r="EG189">
            <v>30545492.91310158</v>
          </cell>
          <cell r="EH189">
            <v>7469547.1206060164</v>
          </cell>
          <cell r="EI189">
            <v>19412331.565932523</v>
          </cell>
          <cell r="EK189">
            <v>27687018.483306661</v>
          </cell>
          <cell r="EL189">
            <v>6775569.9780218126</v>
          </cell>
          <cell r="EM189">
            <v>17687773.408804376</v>
          </cell>
        </row>
        <row r="190">
          <cell r="C190">
            <v>18.746666666666666</v>
          </cell>
          <cell r="EG190">
            <v>26816098.763703998</v>
          </cell>
          <cell r="EH190">
            <v>6971224.8651843295</v>
          </cell>
          <cell r="EI190">
            <v>19254316.134607218</v>
          </cell>
          <cell r="EK190">
            <v>26423999.899796303</v>
          </cell>
          <cell r="EL190">
            <v>6702743.6853669984</v>
          </cell>
          <cell r="EM190">
            <v>17630700.560868941</v>
          </cell>
        </row>
        <row r="191">
          <cell r="C191">
            <v>13.293548387096774</v>
          </cell>
          <cell r="EG191">
            <v>21561059.833583519</v>
          </cell>
          <cell r="EH191">
            <v>6295611.4001240861</v>
          </cell>
          <cell r="EI191">
            <v>18460397.773161445</v>
          </cell>
          <cell r="EK191">
            <v>21173794.516801037</v>
          </cell>
          <cell r="EL191">
            <v>6293322.6602431443</v>
          </cell>
          <cell r="EM191">
            <v>17352208.240205552</v>
          </cell>
        </row>
        <row r="192">
          <cell r="C192">
            <v>3.6866666666666674</v>
          </cell>
          <cell r="EG192">
            <v>23579172.681776274</v>
          </cell>
          <cell r="EH192">
            <v>7055249.0097626392</v>
          </cell>
          <cell r="EI192">
            <v>18666476.115330122</v>
          </cell>
          <cell r="EK192">
            <v>22804479.879883751</v>
          </cell>
          <cell r="EL192">
            <v>7060158.3548800377</v>
          </cell>
          <cell r="EM192">
            <v>17543503.034165487</v>
          </cell>
        </row>
        <row r="193">
          <cell r="C193">
            <v>-5.1774193548387109</v>
          </cell>
          <cell r="EG193">
            <v>27478381.028764222</v>
          </cell>
          <cell r="EH193">
            <v>7872393.2507264968</v>
          </cell>
          <cell r="EI193">
            <v>19446811.238221694</v>
          </cell>
          <cell r="EK193">
            <v>26323111.096972898</v>
          </cell>
          <cell r="EL193">
            <v>8048473.974182969</v>
          </cell>
          <cell r="EM193">
            <v>17834788.555908252</v>
          </cell>
        </row>
        <row r="194">
          <cell r="C194">
            <v>-5.6225806451612907</v>
          </cell>
          <cell r="EG194">
            <v>29607203.423201349</v>
          </cell>
          <cell r="EH194">
            <v>8973675.8913750686</v>
          </cell>
          <cell r="EI194">
            <v>21184390.447006177</v>
          </cell>
          <cell r="EK194">
            <v>26493427.164303064</v>
          </cell>
          <cell r="EL194">
            <v>8095979.218162002</v>
          </cell>
          <cell r="EM194">
            <v>17848789.740861405</v>
          </cell>
        </row>
        <row r="195">
          <cell r="C195">
            <v>-1.8214285714285698</v>
          </cell>
          <cell r="EG195">
            <v>24179288.772598948</v>
          </cell>
          <cell r="EH195">
            <v>7560592.093784716</v>
          </cell>
          <cell r="EI195">
            <v>18766666.803632692</v>
          </cell>
          <cell r="EK195">
            <v>24453336.879543908</v>
          </cell>
          <cell r="EL195">
            <v>7506294.5592048727</v>
          </cell>
          <cell r="EM195">
            <v>17674992.423290744</v>
          </cell>
        </row>
        <row r="196">
          <cell r="C196">
            <v>0.1290322580645161</v>
          </cell>
          <cell r="EG196">
            <v>26124027.606333889</v>
          </cell>
          <cell r="EH196">
            <v>8232567.2745076045</v>
          </cell>
          <cell r="EI196">
            <v>17697661.348210998</v>
          </cell>
          <cell r="EK196">
            <v>24292894.207421288</v>
          </cell>
          <cell r="EL196">
            <v>7482197.6963169575</v>
          </cell>
          <cell r="EM196">
            <v>17667890.372952189</v>
          </cell>
        </row>
        <row r="197">
          <cell r="C197">
            <v>3.4266666666666667</v>
          </cell>
          <cell r="EG197">
            <v>22298688.406333879</v>
          </cell>
          <cell r="EH197">
            <v>7175356.5853509782</v>
          </cell>
          <cell r="EI197">
            <v>19284257.097608585</v>
          </cell>
          <cell r="EK197">
            <v>22900745.483157322</v>
          </cell>
          <cell r="EL197">
            <v>7087009.1449551433</v>
          </cell>
          <cell r="EM197">
            <v>17551416.747399874</v>
          </cell>
        </row>
        <row r="198">
          <cell r="C198">
            <v>16.970967741935482</v>
          </cell>
          <cell r="EG198">
            <v>24908740.34850258</v>
          </cell>
          <cell r="EH198">
            <v>7104279.4576401319</v>
          </cell>
          <cell r="EI198">
            <v>19795859.748211004</v>
          </cell>
          <cell r="EK198">
            <v>23907184.557043537</v>
          </cell>
          <cell r="EL198">
            <v>6457517.0832119714</v>
          </cell>
          <cell r="EM198">
            <v>17490070.509485058</v>
          </cell>
        </row>
        <row r="199">
          <cell r="C199">
            <v>19.523333333333333</v>
          </cell>
          <cell r="EG199">
            <v>34041039.172598973</v>
          </cell>
          <cell r="EH199">
            <v>7590209.0961943539</v>
          </cell>
          <cell r="EI199">
            <v>21072458.919295345</v>
          </cell>
          <cell r="EK199">
            <v>26609275.568757564</v>
          </cell>
          <cell r="EL199">
            <v>6664839.3636229821</v>
          </cell>
          <cell r="EM199">
            <v>17626328.720654882</v>
          </cell>
        </row>
        <row r="200">
          <cell r="C200">
            <v>23.412903225806449</v>
          </cell>
          <cell r="EG200">
            <v>35267527.105129071</v>
          </cell>
          <cell r="EH200">
            <v>7685013.5202907361</v>
          </cell>
          <cell r="EI200">
            <v>20882452.104837507</v>
          </cell>
          <cell r="EK200">
            <v>34668350.959024243</v>
          </cell>
          <cell r="EL200">
            <v>7555733.992345768</v>
          </cell>
          <cell r="EM200">
            <v>18100764.895162903</v>
          </cell>
        </row>
        <row r="201">
          <cell r="C201">
            <v>23.199999999999996</v>
          </cell>
          <cell r="EG201">
            <v>37882496.762960359</v>
          </cell>
          <cell r="EH201">
            <v>8305832.5949895326</v>
          </cell>
          <cell r="EI201">
            <v>21499366.514476053</v>
          </cell>
          <cell r="EK201">
            <v>34217942.412203759</v>
          </cell>
          <cell r="EL201">
            <v>7504978.8574171532</v>
          </cell>
          <cell r="EM201">
            <v>18073995.915437989</v>
          </cell>
        </row>
        <row r="202">
          <cell r="C202">
            <v>18.993333333333339</v>
          </cell>
          <cell r="EG202">
            <v>28623515.240068838</v>
          </cell>
          <cell r="EH202">
            <v>7235600.4407726647</v>
          </cell>
          <cell r="EI202">
            <v>19842338.148211002</v>
          </cell>
          <cell r="EK202">
            <v>26934520.794076882</v>
          </cell>
          <cell r="EL202">
            <v>6758537.6997684315</v>
          </cell>
          <cell r="EM202">
            <v>17660207.216945119</v>
          </cell>
        </row>
        <row r="203">
          <cell r="C203">
            <v>8.9290322580645149</v>
          </cell>
          <cell r="EG203">
            <v>23069429.620791711</v>
          </cell>
          <cell r="EH203">
            <v>6858390.011857003</v>
          </cell>
          <cell r="EI203">
            <v>19326961.830138713</v>
          </cell>
          <cell r="EK203">
            <v>21982025.382644635</v>
          </cell>
          <cell r="EL203">
            <v>6678926.0129880542</v>
          </cell>
          <cell r="EM203">
            <v>17452973.238064852</v>
          </cell>
        </row>
        <row r="204">
          <cell r="C204">
            <v>1.5300000000000002</v>
          </cell>
          <cell r="EG204">
            <v>22177389.890671223</v>
          </cell>
          <cell r="EH204">
            <v>6844367.4480015812</v>
          </cell>
          <cell r="EI204">
            <v>19493164.066283286</v>
          </cell>
          <cell r="EK204">
            <v>23602990.717294022</v>
          </cell>
          <cell r="EL204">
            <v>7282882.216144057</v>
          </cell>
          <cell r="EM204">
            <v>17609146.270866137</v>
          </cell>
        </row>
        <row r="205">
          <cell r="C205">
            <v>-0.18064516129032263</v>
          </cell>
          <cell r="EG205">
            <v>30826041.620791715</v>
          </cell>
          <cell r="EH205">
            <v>8731785.7901702579</v>
          </cell>
          <cell r="EI205">
            <v>20044221.165078472</v>
          </cell>
          <cell r="EK205">
            <v>24411374.949911837</v>
          </cell>
          <cell r="EL205">
            <v>7515244.8225632412</v>
          </cell>
          <cell r="EM205">
            <v>17677630.327702209</v>
          </cell>
        </row>
        <row r="206">
          <cell r="C206">
            <v>-6.661290322580645</v>
          </cell>
          <cell r="EG206">
            <v>30296678.502611879</v>
          </cell>
          <cell r="EH206">
            <v>9100450.7979688402</v>
          </cell>
          <cell r="EI206">
            <v>21620563.218417685</v>
          </cell>
          <cell r="EK206">
            <v>26890831.321406785</v>
          </cell>
          <cell r="EL206">
            <v>8206824.7874464132</v>
          </cell>
          <cell r="EM206">
            <v>17881459.172418758</v>
          </cell>
        </row>
        <row r="207">
          <cell r="C207">
            <v>-4.2035714285714283</v>
          </cell>
          <cell r="EG207">
            <v>27263823.630322684</v>
          </cell>
          <cell r="EH207">
            <v>8257335.0678483583</v>
          </cell>
          <cell r="EI207">
            <v>19419033.849742986</v>
          </cell>
          <cell r="EK207">
            <v>25276531.204973042</v>
          </cell>
          <cell r="EL207">
            <v>7735903.2384368666</v>
          </cell>
          <cell r="EM207">
            <v>17742664.817230985</v>
          </cell>
        </row>
        <row r="208">
          <cell r="C208">
            <v>-1.1580645161290322</v>
          </cell>
          <cell r="EG208">
            <v>25289889.885744374</v>
          </cell>
          <cell r="EH208">
            <v>8209950.1811013678</v>
          </cell>
          <cell r="EI208">
            <v>20467345.232875522</v>
          </cell>
          <cell r="EK208">
            <v>24785329.793397635</v>
          </cell>
          <cell r="EL208">
            <v>7619549.8147780746</v>
          </cell>
          <cell r="EM208">
            <v>17708372.059881959</v>
          </cell>
        </row>
        <row r="209">
          <cell r="C209">
            <v>6.44</v>
          </cell>
          <cell r="EG209">
            <v>24085428.083334759</v>
          </cell>
          <cell r="EH209">
            <v>7384598.2196555957</v>
          </cell>
          <cell r="EI209">
            <v>18962848.172634561</v>
          </cell>
          <cell r="EK209">
            <v>21785051.824704643</v>
          </cell>
          <cell r="EL209">
            <v>6775815.3728026357</v>
          </cell>
          <cell r="EM209">
            <v>17459698.840170529</v>
          </cell>
        </row>
        <row r="210">
          <cell r="C210">
            <v>11.7741935483871</v>
          </cell>
          <cell r="EG210">
            <v>23509154.888154022</v>
          </cell>
          <cell r="EH210">
            <v>7011908.0220652344</v>
          </cell>
          <cell r="EI210">
            <v>19104958.755767088</v>
          </cell>
          <cell r="EK210">
            <v>20382236.341382649</v>
          </cell>
          <cell r="EL210">
            <v>6290697.9254345149</v>
          </cell>
          <cell r="EM210">
            <v>17324951.720544782</v>
          </cell>
        </row>
        <row r="211">
          <cell r="C211">
            <v>18.193333333333335</v>
          </cell>
          <cell r="EG211">
            <v>26580302.01104556</v>
          </cell>
          <cell r="EH211">
            <v>6642423.5594146261</v>
          </cell>
          <cell r="EI211">
            <v>18871763.652152628</v>
          </cell>
          <cell r="EK211">
            <v>24469979.657736972</v>
          </cell>
          <cell r="EL211">
            <v>6448175.4081008658</v>
          </cell>
          <cell r="EM211">
            <v>17505568.996073365</v>
          </cell>
        </row>
        <row r="212">
          <cell r="C212">
            <v>23.383870967741931</v>
          </cell>
          <cell r="EG212">
            <v>38634397.654419079</v>
          </cell>
          <cell r="EH212">
            <v>7953798.4027881147</v>
          </cell>
          <cell r="EI212">
            <v>21610925.483477946</v>
          </cell>
          <cell r="EK212">
            <v>34606931.611730538</v>
          </cell>
          <cell r="EL212">
            <v>7548812.8375827754</v>
          </cell>
          <cell r="EM212">
            <v>18097114.579745866</v>
          </cell>
        </row>
        <row r="213">
          <cell r="C213">
            <v>21.303225806451607</v>
          </cell>
          <cell r="EG213">
            <v>35462351.398997389</v>
          </cell>
          <cell r="EH213">
            <v>7820229.9304989632</v>
          </cell>
          <cell r="EI213">
            <v>20499002.408779137</v>
          </cell>
          <cell r="EK213">
            <v>30205211.722348493</v>
          </cell>
          <cell r="EL213">
            <v>7052796.7462349469</v>
          </cell>
          <cell r="EM213">
            <v>17835508.641525138</v>
          </cell>
        </row>
        <row r="214">
          <cell r="C214">
            <v>17.566666666666666</v>
          </cell>
          <cell r="EG214">
            <v>26458002.714660037</v>
          </cell>
          <cell r="EH214">
            <v>7019323.2991736615</v>
          </cell>
          <cell r="EI214">
            <v>19124595.555767093</v>
          </cell>
          <cell r="EK214">
            <v>23023939.135723665</v>
          </cell>
          <cell r="EL214">
            <v>6280221.7552938778</v>
          </cell>
          <cell r="EM214">
            <v>17418669.945176244</v>
          </cell>
        </row>
        <row r="215">
          <cell r="C215">
            <v>10.53548387096774</v>
          </cell>
          <cell r="EG215">
            <v>23458321.991768487</v>
          </cell>
          <cell r="EH215">
            <v>6782854.7690531816</v>
          </cell>
          <cell r="EI215">
            <v>19237444.143718898</v>
          </cell>
          <cell r="EK215">
            <v>20985025.156048853</v>
          </cell>
          <cell r="EL215">
            <v>6457397.431342545</v>
          </cell>
          <cell r="EM215">
            <v>17379630.04192489</v>
          </cell>
        </row>
        <row r="216">
          <cell r="C216">
            <v>0.89000000000000024</v>
          </cell>
          <cell r="EG216">
            <v>22723875.611045595</v>
          </cell>
          <cell r="EH216">
            <v>6765629.6027881224</v>
          </cell>
          <cell r="EI216">
            <v>19655626.620827332</v>
          </cell>
          <cell r="EK216">
            <v>23839952.202275123</v>
          </cell>
          <cell r="EL216">
            <v>7348976.4686366245</v>
          </cell>
          <cell r="EM216">
            <v>17628626.180366173</v>
          </cell>
        </row>
        <row r="217">
          <cell r="C217">
            <v>-0.78709677419354829</v>
          </cell>
          <cell r="EG217">
            <v>29555236.748394977</v>
          </cell>
          <cell r="EH217">
            <v>8143431.5883302838</v>
          </cell>
          <cell r="EI217">
            <v>20768680.182273109</v>
          </cell>
          <cell r="EK217">
            <v>24643399.737289164</v>
          </cell>
          <cell r="EL217">
            <v>7579962.111462214</v>
          </cell>
          <cell r="EM217">
            <v>17696704.405754331</v>
          </cell>
        </row>
        <row r="218">
          <cell r="C218">
            <v>-1.5161290322580645</v>
          </cell>
          <cell r="EG218">
            <v>31096332.909579843</v>
          </cell>
          <cell r="EH218">
            <v>9133853.9773062132</v>
          </cell>
          <cell r="EI218">
            <v>22240497.13711904</v>
          </cell>
          <cell r="EK218">
            <v>24922323.151902333</v>
          </cell>
          <cell r="EL218">
            <v>7657760.5545003414</v>
          </cell>
          <cell r="EM218">
            <v>17719633.882561669</v>
          </cell>
        </row>
        <row r="219">
          <cell r="C219">
            <v>-3.0965517241379308</v>
          </cell>
          <cell r="EG219">
            <v>26929021.208375014</v>
          </cell>
          <cell r="EH219">
            <v>8086938.7194748772</v>
          </cell>
          <cell r="EI219">
            <v>20355118.476878062</v>
          </cell>
          <cell r="EK219">
            <v>25104980.963241935</v>
          </cell>
          <cell r="EL219">
            <v>7694938.5715274103</v>
          </cell>
          <cell r="EM219">
            <v>17730591.331655439</v>
          </cell>
        </row>
        <row r="220">
          <cell r="C220">
            <v>3.2032258064516133</v>
          </cell>
          <cell r="EG220">
            <v>26338553.699941278</v>
          </cell>
          <cell r="EH220">
            <v>7679145.8712821063</v>
          </cell>
          <cell r="EI220">
            <v>19763421.609408177</v>
          </cell>
          <cell r="EK220">
            <v>23116726.003322389</v>
          </cell>
          <cell r="EL220">
            <v>7154136.1201429088</v>
          </cell>
          <cell r="EM220">
            <v>17571201.030485854</v>
          </cell>
        </row>
        <row r="221">
          <cell r="C221">
            <v>5.9233333333333338</v>
          </cell>
          <cell r="EG221">
            <v>27039073.834881049</v>
          </cell>
          <cell r="EH221">
            <v>6710329.7941736775</v>
          </cell>
          <cell r="EI221">
            <v>17089130.553986501</v>
          </cell>
          <cell r="EK221">
            <v>21976348.856850844</v>
          </cell>
          <cell r="EL221">
            <v>6829172.7120544482</v>
          </cell>
          <cell r="EM221">
            <v>17475424.808777329</v>
          </cell>
        </row>
        <row r="222">
          <cell r="C222">
            <v>12.06774193548387</v>
          </cell>
          <cell r="EG222">
            <v>27307988.668615971</v>
          </cell>
          <cell r="EH222">
            <v>6149818.835137534</v>
          </cell>
          <cell r="EI222">
            <v>17090225.378082871</v>
          </cell>
          <cell r="EK222">
            <v>23081559.986655232</v>
          </cell>
          <cell r="EL222">
            <v>6642332.7881149184</v>
          </cell>
          <cell r="EM222">
            <v>17490143.726676621</v>
          </cell>
        </row>
        <row r="223">
          <cell r="C223">
            <v>20.463333333333331</v>
          </cell>
          <cell r="EG223">
            <v>39033998.461387023</v>
          </cell>
          <cell r="EH223">
            <v>6828756.04959537</v>
          </cell>
          <cell r="EI223">
            <v>18398254.573263608</v>
          </cell>
          <cell r="EK223">
            <v>28784362.537405513</v>
          </cell>
          <cell r="EL223">
            <v>6921779.5042577563</v>
          </cell>
          <cell r="EM223">
            <v>17758959.015087988</v>
          </cell>
        </row>
        <row r="224">
          <cell r="C224">
            <v>24.958064516129035</v>
          </cell>
          <cell r="EG224">
            <v>45880496.822832875</v>
          </cell>
          <cell r="EH224">
            <v>7775470.7291134307</v>
          </cell>
          <cell r="EI224">
            <v>20433793.725070819</v>
          </cell>
          <cell r="EK224">
            <v>37937225.109433547</v>
          </cell>
          <cell r="EL224">
            <v>7924093.2291761711</v>
          </cell>
          <cell r="EM224">
            <v>18295042.793469459</v>
          </cell>
        </row>
        <row r="225">
          <cell r="C225">
            <v>22.06129032258065</v>
          </cell>
          <cell r="EG225">
            <v>40192363.868616</v>
          </cell>
          <cell r="EH225">
            <v>7602092.4544146396</v>
          </cell>
          <cell r="EI225">
            <v>19508210.264829874</v>
          </cell>
          <cell r="EK225">
            <v>31808939.123906288</v>
          </cell>
          <cell r="EL225">
            <v>7233515.7872686516</v>
          </cell>
          <cell r="EM225">
            <v>17930822.432969902</v>
          </cell>
        </row>
        <row r="226">
          <cell r="C226">
            <v>16.806666666666665</v>
          </cell>
          <cell r="EG226">
            <v>28598946.287893068</v>
          </cell>
          <cell r="EH226">
            <v>6802526.1989929536</v>
          </cell>
          <cell r="EI226">
            <v>18413970.168444328</v>
          </cell>
          <cell r="EK226">
            <v>23263152.422185864</v>
          </cell>
          <cell r="EL226">
            <v>6370954.5191659583</v>
          </cell>
          <cell r="EM226">
            <v>17447379.870810129</v>
          </cell>
        </row>
        <row r="227">
          <cell r="C227">
            <v>9.2806451612903249</v>
          </cell>
          <cell r="EG227">
            <v>25393750.721628018</v>
          </cell>
          <cell r="EH227">
            <v>6713600.6953784954</v>
          </cell>
          <cell r="EI227">
            <v>18353398.004588902</v>
          </cell>
          <cell r="EK227">
            <v>20870093.569986917</v>
          </cell>
          <cell r="EL227">
            <v>6511152.5580310179</v>
          </cell>
          <cell r="EM227">
            <v>17382589.660836086</v>
          </cell>
        </row>
        <row r="228">
          <cell r="C228">
            <v>6.8400000000000016</v>
          </cell>
          <cell r="EG228">
            <v>23298897.661387056</v>
          </cell>
          <cell r="EH228">
            <v>6639791.5001977691</v>
          </cell>
          <cell r="EI228">
            <v>18350168.269649133</v>
          </cell>
          <cell r="EK228">
            <v>21712889.034965802</v>
          </cell>
          <cell r="EL228">
            <v>6735619.7230890673</v>
          </cell>
          <cell r="EM228">
            <v>17448030.945196874</v>
          </cell>
        </row>
        <row r="229">
          <cell r="C229">
            <v>-0.30000000000000004</v>
          </cell>
          <cell r="EG229">
            <v>29408230.692712367</v>
          </cell>
          <cell r="EH229">
            <v>7370193.7845351249</v>
          </cell>
          <cell r="EI229">
            <v>19370101.339528672</v>
          </cell>
          <cell r="EK229">
            <v>24457039.402746737</v>
          </cell>
          <cell r="EL229">
            <v>7527981.7358039962</v>
          </cell>
          <cell r="EM229">
            <v>17681384.268595446</v>
          </cell>
        </row>
        <row r="230">
          <cell r="C230">
            <v>-2.6451612903225805</v>
          </cell>
          <cell r="EG230">
            <v>33472374.0733505</v>
          </cell>
          <cell r="EH230">
            <v>9052771.0857710969</v>
          </cell>
          <cell r="EI230">
            <v>20661840.874301441</v>
          </cell>
          <cell r="EK230">
            <v>25354284.192232467</v>
          </cell>
          <cell r="EL230">
            <v>7778244.8689399175</v>
          </cell>
          <cell r="EM230">
            <v>17755144.134254448</v>
          </cell>
        </row>
        <row r="231">
          <cell r="C231">
            <v>-5.3464285714285724</v>
          </cell>
          <cell r="EG231">
            <v>31904207.04684446</v>
          </cell>
          <cell r="EH231">
            <v>8634891.8664939813</v>
          </cell>
          <cell r="EI231">
            <v>19375614.165867694</v>
          </cell>
          <cell r="EK231">
            <v>25671467.013274875</v>
          </cell>
          <cell r="EL231">
            <v>7846060.3259244803</v>
          </cell>
          <cell r="EM231">
            <v>17775131.333064381</v>
          </cell>
        </row>
        <row r="232">
          <cell r="C232">
            <v>3.1387096774193552</v>
          </cell>
          <cell r="EG232">
            <v>27915656.434796255</v>
          </cell>
          <cell r="EH232">
            <v>7932623.7508313302</v>
          </cell>
          <cell r="EI232">
            <v>19436199.679120708</v>
          </cell>
          <cell r="EK232">
            <v>23147580.363345969</v>
          </cell>
          <cell r="EL232">
            <v>7161020.9381108843</v>
          </cell>
          <cell r="EM232">
            <v>17573230.18772544</v>
          </cell>
        </row>
        <row r="233">
          <cell r="C233">
            <v>7.9200000000000017</v>
          </cell>
          <cell r="EG233">
            <v>25762180.695037238</v>
          </cell>
          <cell r="EH233">
            <v>7283139.1821566392</v>
          </cell>
          <cell r="EI233">
            <v>17730405.462253235</v>
          </cell>
          <cell r="EK233">
            <v>21281508.669119805</v>
          </cell>
          <cell r="EL233">
            <v>6622972.4139135722</v>
          </cell>
          <cell r="EM233">
            <v>17414651.549451686</v>
          </cell>
        </row>
        <row r="234">
          <cell r="C234">
            <v>13.60322580645161</v>
          </cell>
          <cell r="EG234">
            <v>27801896.752868582</v>
          </cell>
          <cell r="EH234">
            <v>6652107.6448072325</v>
          </cell>
          <cell r="EI234">
            <v>17899844.845385753</v>
          </cell>
          <cell r="EK234">
            <v>23013831.832400348</v>
          </cell>
          <cell r="EL234">
            <v>6539703.315662873</v>
          </cell>
          <cell r="EM234">
            <v>17469737.449887395</v>
          </cell>
        </row>
        <row r="235">
          <cell r="C235">
            <v>21.833333333333329</v>
          </cell>
          <cell r="EL235">
            <v>7147671.6661305288</v>
          </cell>
          <cell r="EM235">
            <v>17884585.826892219</v>
          </cell>
        </row>
      </sheetData>
      <sheetData sheetId="4">
        <row r="2">
          <cell r="F2" t="str">
            <v>GSlt50_NoCDM</v>
          </cell>
          <cell r="M2" t="str">
            <v>Predicted Consumption + CDM</v>
          </cell>
        </row>
        <row r="3">
          <cell r="A3">
            <v>40544</v>
          </cell>
          <cell r="F3">
            <v>6864837.5606799051</v>
          </cell>
          <cell r="M3">
            <v>7944146.6059864927</v>
          </cell>
        </row>
        <row r="4">
          <cell r="A4">
            <v>40575</v>
          </cell>
          <cell r="F4">
            <v>7486989.0006799055</v>
          </cell>
          <cell r="M4">
            <v>7652985.9499254115</v>
          </cell>
        </row>
        <row r="5">
          <cell r="A5">
            <v>40603</v>
          </cell>
          <cell r="F5">
            <v>7162036.2106799055</v>
          </cell>
          <cell r="M5">
            <v>7334307.1557414373</v>
          </cell>
        </row>
        <row r="6">
          <cell r="A6">
            <v>40634</v>
          </cell>
          <cell r="F6">
            <v>6476547.8606799087</v>
          </cell>
          <cell r="M6">
            <v>6534292.4946584199</v>
          </cell>
        </row>
        <row r="7">
          <cell r="A7">
            <v>40664</v>
          </cell>
          <cell r="F7">
            <v>6403514.4906799076</v>
          </cell>
          <cell r="M7">
            <v>6211550.542533882</v>
          </cell>
        </row>
        <row r="8">
          <cell r="A8">
            <v>40695</v>
          </cell>
          <cell r="F8">
            <v>6877896.1406799043</v>
          </cell>
          <cell r="M8">
            <v>6569067.3245740877</v>
          </cell>
        </row>
        <row r="9">
          <cell r="A9">
            <v>40725</v>
          </cell>
          <cell r="F9">
            <v>7234914.1806799052</v>
          </cell>
          <cell r="M9">
            <v>7492734.685663484</v>
          </cell>
        </row>
        <row r="10">
          <cell r="A10">
            <v>40756</v>
          </cell>
          <cell r="F10">
            <v>7344852.5306799076</v>
          </cell>
          <cell r="M10">
            <v>7199065.097219795</v>
          </cell>
        </row>
        <row r="11">
          <cell r="A11">
            <v>40787</v>
          </cell>
          <cell r="F11">
            <v>6374849.0306799021</v>
          </cell>
          <cell r="M11">
            <v>6335847.1522482643</v>
          </cell>
        </row>
        <row r="12">
          <cell r="A12">
            <v>40817</v>
          </cell>
          <cell r="F12">
            <v>6197006.2306798976</v>
          </cell>
          <cell r="M12">
            <v>6280252.3797737099</v>
          </cell>
        </row>
        <row r="13">
          <cell r="A13">
            <v>40848</v>
          </cell>
          <cell r="F13">
            <v>6512655.0606799014</v>
          </cell>
          <cell r="M13">
            <v>6486392.7529938724</v>
          </cell>
        </row>
        <row r="14">
          <cell r="A14">
            <v>40878</v>
          </cell>
          <cell r="F14">
            <v>8516346.6906799022</v>
          </cell>
          <cell r="M14">
            <v>7438383.8570625065</v>
          </cell>
        </row>
        <row r="15">
          <cell r="A15">
            <v>40909</v>
          </cell>
          <cell r="F15">
            <v>6574209.2444903748</v>
          </cell>
          <cell r="M15">
            <v>7726604.0599881746</v>
          </cell>
        </row>
        <row r="16">
          <cell r="A16">
            <v>40940</v>
          </cell>
          <cell r="F16">
            <v>7340119.5544903772</v>
          </cell>
          <cell r="M16">
            <v>7488700.3151206523</v>
          </cell>
        </row>
        <row r="17">
          <cell r="A17">
            <v>40969</v>
          </cell>
          <cell r="F17">
            <v>6958502.994490372</v>
          </cell>
          <cell r="M17">
            <v>6944576.7109956425</v>
          </cell>
        </row>
        <row r="18">
          <cell r="A18">
            <v>41000</v>
          </cell>
          <cell r="F18">
            <v>6528936.0744903851</v>
          </cell>
          <cell r="M18">
            <v>6837146.9134493563</v>
          </cell>
        </row>
        <row r="19">
          <cell r="A19">
            <v>41030</v>
          </cell>
          <cell r="F19">
            <v>6426033.404490374</v>
          </cell>
          <cell r="M19">
            <v>6674991.7564526349</v>
          </cell>
        </row>
        <row r="20">
          <cell r="A20">
            <v>41061</v>
          </cell>
          <cell r="F20">
            <v>6971087.1044903705</v>
          </cell>
          <cell r="M20">
            <v>7093969.5065693995</v>
          </cell>
        </row>
        <row r="21">
          <cell r="A21">
            <v>41091</v>
          </cell>
          <cell r="F21">
            <v>7716520.8544903751</v>
          </cell>
          <cell r="M21">
            <v>7662588.390121989</v>
          </cell>
        </row>
        <row r="22">
          <cell r="A22">
            <v>41122</v>
          </cell>
          <cell r="F22">
            <v>7843878.4144903794</v>
          </cell>
          <cell r="M22">
            <v>7231527.194277823</v>
          </cell>
        </row>
        <row r="23">
          <cell r="A23">
            <v>41153</v>
          </cell>
          <cell r="F23">
            <v>6441465.9444903778</v>
          </cell>
          <cell r="M23">
            <v>6310996.4118612548</v>
          </cell>
        </row>
        <row r="24">
          <cell r="A24">
            <v>41183</v>
          </cell>
          <cell r="F24">
            <v>6350300.914490371</v>
          </cell>
          <cell r="M24">
            <v>6326934.0027660849</v>
          </cell>
        </row>
        <row r="25">
          <cell r="A25">
            <v>41214</v>
          </cell>
          <cell r="F25">
            <v>7024430.374490384</v>
          </cell>
          <cell r="M25">
            <v>6900845.3799636913</v>
          </cell>
        </row>
        <row r="26">
          <cell r="A26">
            <v>41244</v>
          </cell>
          <cell r="F26">
            <v>8378458.2844903842</v>
          </cell>
          <cell r="M26">
            <v>7544484.569832895</v>
          </cell>
        </row>
        <row r="27">
          <cell r="A27">
            <v>41275</v>
          </cell>
          <cell r="F27">
            <v>7057432.2289354121</v>
          </cell>
          <cell r="M27">
            <v>7880520.5705504315</v>
          </cell>
        </row>
        <row r="28">
          <cell r="A28">
            <v>41306</v>
          </cell>
          <cell r="F28">
            <v>7593243.098935415</v>
          </cell>
          <cell r="M28">
            <v>7979068.3573931791</v>
          </cell>
        </row>
        <row r="29">
          <cell r="A29">
            <v>41334</v>
          </cell>
          <cell r="F29">
            <v>7735467.3789354125</v>
          </cell>
          <cell r="M29">
            <v>7752988.0352081126</v>
          </cell>
        </row>
        <row r="30">
          <cell r="A30">
            <v>41365</v>
          </cell>
          <cell r="F30">
            <v>6936016.7489354145</v>
          </cell>
          <cell r="M30">
            <v>7116395.9338842174</v>
          </cell>
        </row>
        <row r="31">
          <cell r="A31">
            <v>41395</v>
          </cell>
          <cell r="F31">
            <v>6937866.048935418</v>
          </cell>
          <cell r="M31">
            <v>6828695.2636615066</v>
          </cell>
        </row>
        <row r="32">
          <cell r="A32">
            <v>41426</v>
          </cell>
          <cell r="F32">
            <v>6780363.4189354125</v>
          </cell>
          <cell r="M32">
            <v>6952131.9474713616</v>
          </cell>
        </row>
        <row r="33">
          <cell r="A33">
            <v>41456</v>
          </cell>
          <cell r="F33">
            <v>7593943.1689354144</v>
          </cell>
          <cell r="M33">
            <v>7482484.6001065336</v>
          </cell>
        </row>
        <row r="34">
          <cell r="A34">
            <v>41487</v>
          </cell>
          <cell r="F34">
            <v>7611748.6689354172</v>
          </cell>
          <cell r="M34">
            <v>7267151.4582749307</v>
          </cell>
        </row>
        <row r="35">
          <cell r="A35">
            <v>41518</v>
          </cell>
          <cell r="F35">
            <v>6250680.5689354129</v>
          </cell>
          <cell r="M35">
            <v>6387278.388945966</v>
          </cell>
        </row>
        <row r="36">
          <cell r="A36">
            <v>41548</v>
          </cell>
          <cell r="F36">
            <v>6826886.2589354143</v>
          </cell>
          <cell r="M36">
            <v>6392609.5669244584</v>
          </cell>
        </row>
        <row r="37">
          <cell r="A37">
            <v>41579</v>
          </cell>
          <cell r="F37">
            <v>6939097.1989354165</v>
          </cell>
          <cell r="M37">
            <v>7181094.9199000327</v>
          </cell>
        </row>
        <row r="38">
          <cell r="A38">
            <v>41609</v>
          </cell>
          <cell r="F38">
            <v>9532516.128935419</v>
          </cell>
          <cell r="M38">
            <v>8188534.3985772552</v>
          </cell>
        </row>
        <row r="39">
          <cell r="A39">
            <v>41640</v>
          </cell>
          <cell r="F39">
            <v>7487898.8517205259</v>
          </cell>
          <cell r="M39">
            <v>8676058.9768532682</v>
          </cell>
        </row>
        <row r="40">
          <cell r="A40">
            <v>41671</v>
          </cell>
          <cell r="F40">
            <v>8502995.9417205229</v>
          </cell>
          <cell r="M40">
            <v>8429770.0492576137</v>
          </cell>
        </row>
        <row r="41">
          <cell r="A41">
            <v>41699</v>
          </cell>
          <cell r="F41">
            <v>8235800.4217205308</v>
          </cell>
          <cell r="M41">
            <v>8220956.0086550247</v>
          </cell>
        </row>
        <row r="42">
          <cell r="A42">
            <v>41730</v>
          </cell>
          <cell r="F42">
            <v>7581461.2417205265</v>
          </cell>
          <cell r="M42">
            <v>7084313.2826511618</v>
          </cell>
        </row>
        <row r="43">
          <cell r="A43">
            <v>41760</v>
          </cell>
          <cell r="F43">
            <v>6902215.0417205226</v>
          </cell>
          <cell r="M43">
            <v>6687614.6078240499</v>
          </cell>
        </row>
        <row r="44">
          <cell r="A44">
            <v>41791</v>
          </cell>
          <cell r="F44">
            <v>6554303.0217205258</v>
          </cell>
          <cell r="M44">
            <v>7163941.7544747433</v>
          </cell>
        </row>
        <row r="45">
          <cell r="A45">
            <v>41821</v>
          </cell>
          <cell r="F45">
            <v>7496044.9317205288</v>
          </cell>
          <cell r="M45">
            <v>7286624.5677524414</v>
          </cell>
        </row>
        <row r="46">
          <cell r="A46">
            <v>41852</v>
          </cell>
          <cell r="F46">
            <v>7049683.7417205274</v>
          </cell>
          <cell r="M46">
            <v>7349600.6477044076</v>
          </cell>
        </row>
        <row r="47">
          <cell r="A47">
            <v>41883</v>
          </cell>
          <cell r="F47">
            <v>6616002.9717205288</v>
          </cell>
          <cell r="M47">
            <v>6678985.0544542503</v>
          </cell>
        </row>
        <row r="48">
          <cell r="A48">
            <v>41913</v>
          </cell>
          <cell r="F48">
            <v>6897925.29172053</v>
          </cell>
          <cell r="M48">
            <v>6603616.7547564032</v>
          </cell>
        </row>
        <row r="49">
          <cell r="A49">
            <v>41944</v>
          </cell>
          <cell r="F49">
            <v>7293217.2817205237</v>
          </cell>
          <cell r="M49">
            <v>7383857.4783916278</v>
          </cell>
        </row>
        <row r="50">
          <cell r="A50">
            <v>41974</v>
          </cell>
          <cell r="F50">
            <v>9033496.731720522</v>
          </cell>
          <cell r="M50">
            <v>7928618.9136870848</v>
          </cell>
        </row>
        <row r="51">
          <cell r="A51">
            <v>42005</v>
          </cell>
          <cell r="F51">
            <v>9162367.7804134693</v>
          </cell>
          <cell r="M51">
            <v>8745070.7100575622</v>
          </cell>
        </row>
        <row r="52">
          <cell r="A52">
            <v>42036</v>
          </cell>
          <cell r="F52">
            <v>8827828.0406544302</v>
          </cell>
          <cell r="M52">
            <v>9030882.9231663719</v>
          </cell>
        </row>
        <row r="53">
          <cell r="A53">
            <v>42064</v>
          </cell>
          <cell r="F53">
            <v>8435812.8310158737</v>
          </cell>
          <cell r="M53">
            <v>8136673.6083127819</v>
          </cell>
        </row>
        <row r="54">
          <cell r="A54">
            <v>42095</v>
          </cell>
          <cell r="F54">
            <v>7370231.4141484043</v>
          </cell>
          <cell r="M54">
            <v>7097684.4428893207</v>
          </cell>
        </row>
        <row r="55">
          <cell r="A55">
            <v>42125</v>
          </cell>
          <cell r="F55">
            <v>7077182.7683652705</v>
          </cell>
          <cell r="M55">
            <v>6987866.6766590048</v>
          </cell>
        </row>
        <row r="56">
          <cell r="A56">
            <v>42156</v>
          </cell>
          <cell r="F56">
            <v>6914019.9057146711</v>
          </cell>
          <cell r="M56">
            <v>6990865.0539716752</v>
          </cell>
        </row>
        <row r="57">
          <cell r="A57">
            <v>42186</v>
          </cell>
          <cell r="F57">
            <v>7837310.6719797337</v>
          </cell>
          <cell r="M57">
            <v>7482031.2265511714</v>
          </cell>
        </row>
        <row r="58">
          <cell r="A58">
            <v>42217</v>
          </cell>
          <cell r="F58">
            <v>7385438.6527026212</v>
          </cell>
          <cell r="M58">
            <v>7334687.7235257179</v>
          </cell>
        </row>
        <row r="59">
          <cell r="A59">
            <v>42248</v>
          </cell>
          <cell r="F59">
            <v>7261609.6984857554</v>
          </cell>
          <cell r="M59">
            <v>6912713.8864893289</v>
          </cell>
        </row>
        <row r="60">
          <cell r="A60">
            <v>42278</v>
          </cell>
          <cell r="F60">
            <v>6991164.0021002153</v>
          </cell>
          <cell r="M60">
            <v>6603176.9151803246</v>
          </cell>
        </row>
        <row r="61">
          <cell r="A61">
            <v>42309</v>
          </cell>
          <cell r="F61">
            <v>6518609.4286062401</v>
          </cell>
          <cell r="M61">
            <v>6957020.5093895048</v>
          </cell>
        </row>
        <row r="62">
          <cell r="A62">
            <v>42339</v>
          </cell>
          <cell r="F62">
            <v>6890863.0382447885</v>
          </cell>
          <cell r="M62">
            <v>7490494.7189053195</v>
          </cell>
        </row>
        <row r="63">
          <cell r="A63">
            <v>42370</v>
          </cell>
          <cell r="F63">
            <v>8689256.1018550042</v>
          </cell>
          <cell r="M63">
            <v>8290542.8483039821</v>
          </cell>
        </row>
        <row r="64">
          <cell r="A64">
            <v>42401</v>
          </cell>
          <cell r="F64">
            <v>8524672.8247465622</v>
          </cell>
          <cell r="M64">
            <v>8053885.8799757557</v>
          </cell>
        </row>
        <row r="65">
          <cell r="A65">
            <v>42430</v>
          </cell>
          <cell r="F65">
            <v>8034077.1524574133</v>
          </cell>
          <cell r="M65">
            <v>7770055.7110678274</v>
          </cell>
        </row>
        <row r="66">
          <cell r="A66">
            <v>42461</v>
          </cell>
          <cell r="F66">
            <v>7906470.30908392</v>
          </cell>
          <cell r="M66">
            <v>7490423.8034446761</v>
          </cell>
        </row>
        <row r="67">
          <cell r="A67">
            <v>42491</v>
          </cell>
          <cell r="F67">
            <v>6742797.6054694587</v>
          </cell>
          <cell r="M67">
            <v>7148928.6602540938</v>
          </cell>
        </row>
        <row r="68">
          <cell r="A68">
            <v>42522</v>
          </cell>
          <cell r="F68">
            <v>7675214.5211321106</v>
          </cell>
          <cell r="M68">
            <v>7422752.5389389889</v>
          </cell>
        </row>
        <row r="69">
          <cell r="A69">
            <v>42552</v>
          </cell>
          <cell r="F69">
            <v>8203345.3452284951</v>
          </cell>
          <cell r="M69">
            <v>8007120.1966122845</v>
          </cell>
        </row>
        <row r="70">
          <cell r="A70">
            <v>42583</v>
          </cell>
          <cell r="F70">
            <v>8087094.0199272949</v>
          </cell>
          <cell r="M70">
            <v>8091391.6898445217</v>
          </cell>
        </row>
        <row r="71">
          <cell r="A71">
            <v>42614</v>
          </cell>
          <cell r="F71">
            <v>7364858.7428188557</v>
          </cell>
          <cell r="M71">
            <v>7033722.9968360774</v>
          </cell>
        </row>
        <row r="72">
          <cell r="A72">
            <v>42644</v>
          </cell>
          <cell r="F72">
            <v>6481920.940409217</v>
          </cell>
          <cell r="M72">
            <v>6790863.7489012033</v>
          </cell>
        </row>
        <row r="73">
          <cell r="A73">
            <v>42675</v>
          </cell>
          <cell r="F73">
            <v>6598590.6946260817</v>
          </cell>
          <cell r="M73">
            <v>7010446.7218000563</v>
          </cell>
        </row>
        <row r="74">
          <cell r="A74">
            <v>42705</v>
          </cell>
          <cell r="F74">
            <v>8424033.8464333117</v>
          </cell>
          <cell r="M74">
            <v>8211664.8306099828</v>
          </cell>
        </row>
        <row r="75">
          <cell r="A75">
            <v>42736</v>
          </cell>
          <cell r="F75">
            <v>8961782.937473489</v>
          </cell>
          <cell r="M75">
            <v>8237758.1420435263</v>
          </cell>
        </row>
        <row r="76">
          <cell r="A76">
            <v>42767</v>
          </cell>
          <cell r="F76">
            <v>7475683.5639795121</v>
          </cell>
          <cell r="M76">
            <v>7927529.139408567</v>
          </cell>
        </row>
        <row r="77">
          <cell r="A77">
            <v>42795</v>
          </cell>
          <cell r="F77">
            <v>8386104.0073530022</v>
          </cell>
          <cell r="M77">
            <v>8138220.4520077836</v>
          </cell>
        </row>
        <row r="78">
          <cell r="A78">
            <v>42826</v>
          </cell>
          <cell r="F78">
            <v>6961618.7254252993</v>
          </cell>
          <cell r="M78">
            <v>7105867.7301948145</v>
          </cell>
        </row>
        <row r="79">
          <cell r="A79">
            <v>42856</v>
          </cell>
          <cell r="F79">
            <v>6487938.850726502</v>
          </cell>
          <cell r="M79">
            <v>6954044.2364864638</v>
          </cell>
        </row>
        <row r="80">
          <cell r="A80">
            <v>42887</v>
          </cell>
          <cell r="F80">
            <v>7096252.9422927629</v>
          </cell>
          <cell r="M80">
            <v>7319130.6353747137</v>
          </cell>
        </row>
        <row r="81">
          <cell r="A81">
            <v>42917</v>
          </cell>
          <cell r="F81">
            <v>6969986.9760277011</v>
          </cell>
          <cell r="M81">
            <v>7769216.5430093063</v>
          </cell>
        </row>
        <row r="82">
          <cell r="A82">
            <v>42948</v>
          </cell>
          <cell r="F82">
            <v>7469547.1206060164</v>
          </cell>
          <cell r="M82">
            <v>7544868.9616199462</v>
          </cell>
        </row>
        <row r="83">
          <cell r="A83">
            <v>42979</v>
          </cell>
          <cell r="F83">
            <v>6971224.8651843295</v>
          </cell>
          <cell r="M83">
            <v>7075292.8602169147</v>
          </cell>
        </row>
        <row r="84">
          <cell r="A84">
            <v>43009</v>
          </cell>
          <cell r="F84">
            <v>6295611.4001240861</v>
          </cell>
          <cell r="M84">
            <v>6765442.039515039</v>
          </cell>
        </row>
        <row r="85">
          <cell r="A85">
            <v>43040</v>
          </cell>
          <cell r="F85">
            <v>7055249.0097626392</v>
          </cell>
          <cell r="M85">
            <v>7419029.6050069667</v>
          </cell>
        </row>
        <row r="86">
          <cell r="A86">
            <v>43070</v>
          </cell>
          <cell r="F86">
            <v>7872393.2507264968</v>
          </cell>
          <cell r="M86">
            <v>8658840.9737600312</v>
          </cell>
        </row>
        <row r="87">
          <cell r="A87">
            <v>43101</v>
          </cell>
          <cell r="F87">
            <v>8973675.8913750686</v>
          </cell>
          <cell r="M87">
            <v>8683451.7733099293</v>
          </cell>
        </row>
        <row r="88">
          <cell r="A88">
            <v>43132</v>
          </cell>
          <cell r="F88">
            <v>7560592.093784716</v>
          </cell>
          <cell r="M88">
            <v>8137819.5025126236</v>
          </cell>
        </row>
        <row r="89">
          <cell r="A89">
            <v>43160</v>
          </cell>
          <cell r="F89">
            <v>8232567.2745076045</v>
          </cell>
          <cell r="M89">
            <v>8100810.9080800107</v>
          </cell>
        </row>
        <row r="90">
          <cell r="A90">
            <v>43191</v>
          </cell>
          <cell r="F90">
            <v>7175356.5853509782</v>
          </cell>
          <cell r="M90">
            <v>7710301.0267564803</v>
          </cell>
        </row>
        <row r="91">
          <cell r="A91">
            <v>43221</v>
          </cell>
          <cell r="F91">
            <v>7104279.4576401319</v>
          </cell>
          <cell r="M91">
            <v>7159211.0441024872</v>
          </cell>
        </row>
        <row r="92">
          <cell r="A92">
            <v>43252</v>
          </cell>
          <cell r="F92">
            <v>7590209.0961943539</v>
          </cell>
          <cell r="M92">
            <v>7420540.0219657458</v>
          </cell>
        </row>
        <row r="93">
          <cell r="A93">
            <v>43282</v>
          </cell>
          <cell r="F93">
            <v>7685013.5202907361</v>
          </cell>
          <cell r="M93">
            <v>8065484.9897180106</v>
          </cell>
        </row>
        <row r="94">
          <cell r="A94">
            <v>43313</v>
          </cell>
          <cell r="F94">
            <v>8305832.5949895326</v>
          </cell>
          <cell r="M94">
            <v>8055715.4958635876</v>
          </cell>
        </row>
        <row r="95">
          <cell r="A95">
            <v>43344</v>
          </cell>
          <cell r="F95">
            <v>7235600.4407726647</v>
          </cell>
          <cell r="M95">
            <v>7202779.927769267</v>
          </cell>
        </row>
        <row r="96">
          <cell r="A96">
            <v>43374</v>
          </cell>
          <cell r="F96">
            <v>6858390.011857003</v>
          </cell>
          <cell r="M96">
            <v>7055980.9134793933</v>
          </cell>
        </row>
        <row r="97">
          <cell r="A97">
            <v>43405</v>
          </cell>
          <cell r="F97">
            <v>6844367.4480015812</v>
          </cell>
          <cell r="M97">
            <v>7652605.3514864743</v>
          </cell>
        </row>
        <row r="98">
          <cell r="A98">
            <v>43435</v>
          </cell>
          <cell r="F98">
            <v>8731785.7901702579</v>
          </cell>
          <cell r="M98">
            <v>8147186.6535532381</v>
          </cell>
        </row>
        <row r="99">
          <cell r="A99">
            <v>43466</v>
          </cell>
          <cell r="F99">
            <v>9100450.7979688402</v>
          </cell>
          <cell r="M99">
            <v>8774655.7764296569</v>
          </cell>
        </row>
        <row r="100">
          <cell r="A100">
            <v>43497</v>
          </cell>
          <cell r="F100">
            <v>8257335.0678483583</v>
          </cell>
          <cell r="M100">
            <v>8332416.8956745733</v>
          </cell>
        </row>
        <row r="101">
          <cell r="A101">
            <v>43525</v>
          </cell>
          <cell r="F101">
            <v>8209950.1811013678</v>
          </cell>
          <cell r="M101">
            <v>8198121.3217527745</v>
          </cell>
        </row>
        <row r="102">
          <cell r="A102">
            <v>43556</v>
          </cell>
          <cell r="F102">
            <v>7384598.2196555957</v>
          </cell>
          <cell r="M102">
            <v>7328809.119800047</v>
          </cell>
        </row>
        <row r="103">
          <cell r="A103">
            <v>43586</v>
          </cell>
          <cell r="F103">
            <v>7011908.0220652344</v>
          </cell>
          <cell r="M103">
            <v>6910094.7236681599</v>
          </cell>
        </row>
        <row r="104">
          <cell r="A104">
            <v>43617</v>
          </cell>
          <cell r="F104">
            <v>6642423.5594146261</v>
          </cell>
          <cell r="M104">
            <v>7142371.9099221975</v>
          </cell>
        </row>
        <row r="105">
          <cell r="A105">
            <v>43647</v>
          </cell>
          <cell r="F105">
            <v>7953798.4027881147</v>
          </cell>
          <cell r="M105">
            <v>7919164.3941615801</v>
          </cell>
        </row>
        <row r="106">
          <cell r="A106">
            <v>43678</v>
          </cell>
          <cell r="F106">
            <v>7820229.9304989632</v>
          </cell>
          <cell r="M106">
            <v>7565891.476120282</v>
          </cell>
        </row>
        <row r="107">
          <cell r="A107">
            <v>43709</v>
          </cell>
          <cell r="F107">
            <v>7019323.2991736615</v>
          </cell>
          <cell r="M107">
            <v>6690168.5307546901</v>
          </cell>
        </row>
        <row r="108">
          <cell r="A108">
            <v>43739</v>
          </cell>
          <cell r="F108">
            <v>6782854.7690531816</v>
          </cell>
          <cell r="M108">
            <v>6650785.895106582</v>
          </cell>
        </row>
        <row r="109">
          <cell r="A109">
            <v>43770</v>
          </cell>
          <cell r="F109">
            <v>6765629.6027881224</v>
          </cell>
          <cell r="M109">
            <v>7520751.6161883585</v>
          </cell>
        </row>
        <row r="110">
          <cell r="A110">
            <v>43800</v>
          </cell>
          <cell r="F110">
            <v>8143431.5883302838</v>
          </cell>
          <cell r="M110">
            <v>8034338.4015064444</v>
          </cell>
        </row>
        <row r="111">
          <cell r="A111">
            <v>43831</v>
          </cell>
          <cell r="F111">
            <v>9133853.9773062132</v>
          </cell>
          <cell r="M111">
            <v>8079030.3343234919</v>
          </cell>
        </row>
        <row r="112">
          <cell r="A112">
            <v>43862</v>
          </cell>
          <cell r="F112">
            <v>8086938.7194748772</v>
          </cell>
          <cell r="M112">
            <v>8122367.2274003308</v>
          </cell>
        </row>
        <row r="113">
          <cell r="A113">
            <v>43891</v>
          </cell>
          <cell r="F113">
            <v>7679145.8712821063</v>
          </cell>
          <cell r="M113">
            <v>7282811.9709551809</v>
          </cell>
        </row>
        <row r="114">
          <cell r="A114">
            <v>43922</v>
          </cell>
          <cell r="F114">
            <v>6710329.7941736775</v>
          </cell>
          <cell r="M114">
            <v>6618439.2828101115</v>
          </cell>
        </row>
        <row r="115">
          <cell r="A115">
            <v>43952</v>
          </cell>
          <cell r="F115">
            <v>6149818.835137534</v>
          </cell>
          <cell r="M115">
            <v>6456593.1157334661</v>
          </cell>
        </row>
        <row r="116">
          <cell r="A116">
            <v>43983</v>
          </cell>
          <cell r="F116">
            <v>6828756.04959537</v>
          </cell>
          <cell r="M116">
            <v>7145072.4099889584</v>
          </cell>
        </row>
        <row r="117">
          <cell r="A117">
            <v>44013</v>
          </cell>
          <cell r="F117">
            <v>7775470.7291134307</v>
          </cell>
          <cell r="M117">
            <v>7853887.2878275309</v>
          </cell>
        </row>
        <row r="118">
          <cell r="A118">
            <v>44044</v>
          </cell>
          <cell r="F118">
            <v>7602092.4544146396</v>
          </cell>
          <cell r="M118">
            <v>7431057.295599727</v>
          </cell>
        </row>
        <row r="119">
          <cell r="A119">
            <v>44075</v>
          </cell>
          <cell r="F119">
            <v>6802526.1989929536</v>
          </cell>
          <cell r="M119">
            <v>6457633.5422838964</v>
          </cell>
        </row>
        <row r="120">
          <cell r="A120">
            <v>44105</v>
          </cell>
          <cell r="F120">
            <v>6713600.6953784954</v>
          </cell>
          <cell r="M120">
            <v>6477784.4234600803</v>
          </cell>
        </row>
        <row r="121">
          <cell r="A121">
            <v>44136</v>
          </cell>
          <cell r="F121">
            <v>6639791.5001977691</v>
          </cell>
          <cell r="M121">
            <v>6763420.8000176372</v>
          </cell>
        </row>
        <row r="122">
          <cell r="A122">
            <v>44166</v>
          </cell>
          <cell r="F122">
            <v>7370193.7845351249</v>
          </cell>
          <cell r="M122">
            <v>7919419.3747877143</v>
          </cell>
        </row>
        <row r="123">
          <cell r="A123">
            <v>44197</v>
          </cell>
          <cell r="F123">
            <v>9052771.0857710969</v>
          </cell>
          <cell r="M123">
            <v>8289315.6595255341</v>
          </cell>
        </row>
        <row r="124">
          <cell r="A124">
            <v>44228</v>
          </cell>
          <cell r="F124">
            <v>8634891.8664939813</v>
          </cell>
          <cell r="M124">
            <v>8573963.1683601253</v>
          </cell>
        </row>
        <row r="125">
          <cell r="A125">
            <v>44256</v>
          </cell>
          <cell r="F125">
            <v>7932623.7508313302</v>
          </cell>
          <cell r="M125">
            <v>7865393.5863960665</v>
          </cell>
        </row>
        <row r="126">
          <cell r="A126">
            <v>44287</v>
          </cell>
          <cell r="F126">
            <v>7283139.1821566392</v>
          </cell>
          <cell r="M126">
            <v>7409132.4325716095</v>
          </cell>
        </row>
        <row r="127">
          <cell r="A127">
            <v>44317</v>
          </cell>
          <cell r="F127">
            <v>6652107.6448072325</v>
          </cell>
          <cell r="M127">
            <v>7367866.5300032487</v>
          </cell>
        </row>
        <row r="128">
          <cell r="A128">
            <v>44348</v>
          </cell>
          <cell r="M128">
            <v>7923351.3436667435</v>
          </cell>
        </row>
        <row r="129">
          <cell r="A129">
            <v>44378</v>
          </cell>
          <cell r="M129">
            <v>7892703.9054347761</v>
          </cell>
        </row>
        <row r="130">
          <cell r="A130">
            <v>44409</v>
          </cell>
          <cell r="M130">
            <v>8395550.6622963417</v>
          </cell>
        </row>
        <row r="131">
          <cell r="A131">
            <v>44440</v>
          </cell>
          <cell r="M131">
            <v>7238950.049945334</v>
          </cell>
        </row>
        <row r="132">
          <cell r="A132">
            <v>44470</v>
          </cell>
          <cell r="M132">
            <v>7116774.9813139923</v>
          </cell>
        </row>
        <row r="133">
          <cell r="A133">
            <v>44501</v>
          </cell>
          <cell r="M133">
            <v>7620413.334148691</v>
          </cell>
        </row>
        <row r="134">
          <cell r="A134">
            <v>44531</v>
          </cell>
          <cell r="M134">
            <v>8252506.7455614917</v>
          </cell>
        </row>
        <row r="135">
          <cell r="A135">
            <v>44562</v>
          </cell>
          <cell r="M135">
            <v>8970563.6933263801</v>
          </cell>
        </row>
        <row r="136">
          <cell r="A136">
            <v>44593</v>
          </cell>
          <cell r="M136">
            <v>8816188.3458125368</v>
          </cell>
        </row>
        <row r="137">
          <cell r="A137">
            <v>44621</v>
          </cell>
          <cell r="M137">
            <v>8461852.2775423154</v>
          </cell>
        </row>
        <row r="138">
          <cell r="A138">
            <v>44652</v>
          </cell>
          <cell r="M138">
            <v>7847051.0905091455</v>
          </cell>
        </row>
        <row r="139">
          <cell r="A139">
            <v>44682</v>
          </cell>
          <cell r="M139">
            <v>7615673.478778176</v>
          </cell>
        </row>
        <row r="140">
          <cell r="A140">
            <v>44713</v>
          </cell>
          <cell r="M140">
            <v>7926014.3130099084</v>
          </cell>
        </row>
        <row r="141">
          <cell r="A141">
            <v>44743</v>
          </cell>
          <cell r="M141">
            <v>8411604.4785730466</v>
          </cell>
        </row>
        <row r="142">
          <cell r="A142">
            <v>44774</v>
          </cell>
          <cell r="M142">
            <v>8284887.4729600241</v>
          </cell>
        </row>
        <row r="143">
          <cell r="A143">
            <v>44805</v>
          </cell>
          <cell r="M143">
            <v>7454862.3832195783</v>
          </cell>
        </row>
        <row r="144">
          <cell r="A144">
            <v>44835</v>
          </cell>
          <cell r="M144">
            <v>7332300.1794069884</v>
          </cell>
        </row>
        <row r="145">
          <cell r="A145">
            <v>44866</v>
          </cell>
          <cell r="M145">
            <v>7876465.747401949</v>
          </cell>
        </row>
        <row r="146">
          <cell r="A146">
            <v>44896</v>
          </cell>
          <cell r="M146">
            <v>8662409.2081512213</v>
          </cell>
        </row>
        <row r="147">
          <cell r="A147">
            <v>44927</v>
          </cell>
          <cell r="M147">
            <v>9140116.1255650856</v>
          </cell>
        </row>
        <row r="148">
          <cell r="A148">
            <v>44958</v>
          </cell>
          <cell r="M148">
            <v>8986052.53977824</v>
          </cell>
        </row>
        <row r="149">
          <cell r="A149">
            <v>44986</v>
          </cell>
          <cell r="M149">
            <v>8632028.6435848624</v>
          </cell>
        </row>
        <row r="150">
          <cell r="A150">
            <v>45017</v>
          </cell>
          <cell r="M150">
            <v>8017540.0395184979</v>
          </cell>
        </row>
        <row r="151">
          <cell r="A151">
            <v>45047</v>
          </cell>
          <cell r="M151">
            <v>7786475.4221851248</v>
          </cell>
        </row>
        <row r="152">
          <cell r="A152">
            <v>45078</v>
          </cell>
          <cell r="M152">
            <v>8097129.6627867771</v>
          </cell>
        </row>
        <row r="153">
          <cell r="A153">
            <v>45108</v>
          </cell>
          <cell r="M153">
            <v>8583033.6472344119</v>
          </cell>
        </row>
        <row r="154">
          <cell r="A154">
            <v>45139</v>
          </cell>
          <cell r="M154">
            <v>8456630.8735634256</v>
          </cell>
        </row>
        <row r="155">
          <cell r="A155">
            <v>45170</v>
          </cell>
          <cell r="M155">
            <v>7626920.4293662347</v>
          </cell>
        </row>
        <row r="156">
          <cell r="A156">
            <v>45200</v>
          </cell>
          <cell r="M156">
            <v>7504673.2852425091</v>
          </cell>
        </row>
        <row r="157">
          <cell r="A157">
            <v>45231</v>
          </cell>
          <cell r="M157">
            <v>8049154.3276170585</v>
          </cell>
        </row>
        <row r="158">
          <cell r="A158">
            <v>45261</v>
          </cell>
          <cell r="M158">
            <v>8835413.67798247</v>
          </cell>
        </row>
      </sheetData>
      <sheetData sheetId="5">
        <row r="2">
          <cell r="F2" t="str">
            <v>GS50to999_NoCDM</v>
          </cell>
          <cell r="M2" t="str">
            <v>Predicted Consumption + CDM</v>
          </cell>
        </row>
        <row r="3">
          <cell r="A3">
            <v>40544</v>
          </cell>
          <cell r="F3">
            <v>16717266.821217919</v>
          </cell>
          <cell r="M3">
            <v>17704176.881215826</v>
          </cell>
        </row>
        <row r="4">
          <cell r="A4">
            <v>40575</v>
          </cell>
          <cell r="F4">
            <v>15751669.901217917</v>
          </cell>
          <cell r="M4">
            <v>16134431.602486141</v>
          </cell>
        </row>
        <row r="5">
          <cell r="A5">
            <v>40603</v>
          </cell>
          <cell r="F5">
            <v>16670464.701217921</v>
          </cell>
          <cell r="M5">
            <v>16636737.238252485</v>
          </cell>
        </row>
        <row r="6">
          <cell r="A6">
            <v>40634</v>
          </cell>
          <cell r="F6">
            <v>14963148.60121792</v>
          </cell>
          <cell r="M6">
            <v>15179440.68554559</v>
          </cell>
        </row>
        <row r="7">
          <cell r="A7">
            <v>40664</v>
          </cell>
          <cell r="F7">
            <v>15480338.171217926</v>
          </cell>
          <cell r="M7">
            <v>15680552.385555528</v>
          </cell>
        </row>
        <row r="8">
          <cell r="A8">
            <v>40695</v>
          </cell>
          <cell r="F8">
            <v>16377529.561217919</v>
          </cell>
          <cell r="M8">
            <v>16159588.448901102</v>
          </cell>
        </row>
        <row r="9">
          <cell r="A9">
            <v>40725</v>
          </cell>
          <cell r="F9">
            <v>17038934.041217919</v>
          </cell>
          <cell r="M9">
            <v>17678186.667873174</v>
          </cell>
        </row>
        <row r="10">
          <cell r="A10">
            <v>40756</v>
          </cell>
          <cell r="F10">
            <v>16792927.091217916</v>
          </cell>
          <cell r="M10">
            <v>17206701.431476481</v>
          </cell>
        </row>
        <row r="11">
          <cell r="A11">
            <v>40787</v>
          </cell>
          <cell r="F11">
            <v>15759561.551217917</v>
          </cell>
          <cell r="M11">
            <v>15957164.074078709</v>
          </cell>
        </row>
        <row r="12">
          <cell r="A12">
            <v>40817</v>
          </cell>
          <cell r="F12">
            <v>15586290.931217926</v>
          </cell>
          <cell r="M12">
            <v>15709271.742274594</v>
          </cell>
        </row>
        <row r="13">
          <cell r="A13">
            <v>40848</v>
          </cell>
          <cell r="F13">
            <v>15941400.461217923</v>
          </cell>
          <cell r="M13">
            <v>15450332.526532734</v>
          </cell>
        </row>
        <row r="14">
          <cell r="A14">
            <v>40878</v>
          </cell>
          <cell r="F14">
            <v>16816631.181217916</v>
          </cell>
          <cell r="M14">
            <v>16633805.024327451</v>
          </cell>
        </row>
        <row r="15">
          <cell r="A15">
            <v>40909</v>
          </cell>
          <cell r="F15">
            <v>16785266.463490896</v>
          </cell>
          <cell r="M15">
            <v>17029959.468131647</v>
          </cell>
        </row>
        <row r="16">
          <cell r="A16">
            <v>40940</v>
          </cell>
          <cell r="F16">
            <v>16079301.203490896</v>
          </cell>
          <cell r="M16">
            <v>16002218.55741317</v>
          </cell>
        </row>
        <row r="17">
          <cell r="A17">
            <v>40969</v>
          </cell>
          <cell r="F17">
            <v>16537471.803490892</v>
          </cell>
          <cell r="M17">
            <v>16082211.217232618</v>
          </cell>
        </row>
        <row r="18">
          <cell r="A18">
            <v>41000</v>
          </cell>
          <cell r="F18">
            <v>14880264.923490893</v>
          </cell>
          <cell r="M18">
            <v>15435127.371335587</v>
          </cell>
        </row>
        <row r="19">
          <cell r="A19">
            <v>41030</v>
          </cell>
          <cell r="F19">
            <v>17082202.913490895</v>
          </cell>
          <cell r="M19">
            <v>16215899.930060305</v>
          </cell>
        </row>
        <row r="20">
          <cell r="A20">
            <v>41061</v>
          </cell>
          <cell r="F20">
            <v>16878400.213490888</v>
          </cell>
          <cell r="M20">
            <v>16575225.753332837</v>
          </cell>
        </row>
        <row r="21">
          <cell r="A21">
            <v>41091</v>
          </cell>
          <cell r="F21">
            <v>17160081.253490891</v>
          </cell>
          <cell r="M21">
            <v>17807058.100963831</v>
          </cell>
        </row>
        <row r="22">
          <cell r="A22">
            <v>41122</v>
          </cell>
          <cell r="F22">
            <v>16796041.313490894</v>
          </cell>
          <cell r="M22">
            <v>17291870.76003715</v>
          </cell>
        </row>
        <row r="23">
          <cell r="A23">
            <v>41153</v>
          </cell>
          <cell r="F23">
            <v>15640179.133490894</v>
          </cell>
          <cell r="M23">
            <v>15998000.373416906</v>
          </cell>
        </row>
        <row r="24">
          <cell r="A24">
            <v>41183</v>
          </cell>
          <cell r="F24">
            <v>15988881.633490898</v>
          </cell>
          <cell r="M24">
            <v>15968660.55537984</v>
          </cell>
        </row>
        <row r="25">
          <cell r="A25">
            <v>41214</v>
          </cell>
          <cell r="F25">
            <v>16432215.043490896</v>
          </cell>
          <cell r="M25">
            <v>16273188.923348852</v>
          </cell>
        </row>
        <row r="26">
          <cell r="A26">
            <v>41244</v>
          </cell>
          <cell r="F26">
            <v>16691357.483490892</v>
          </cell>
          <cell r="M26">
            <v>17106659.533293597</v>
          </cell>
        </row>
        <row r="27">
          <cell r="A27">
            <v>41275</v>
          </cell>
          <cell r="F27">
            <v>17334132.91204248</v>
          </cell>
          <cell r="M27">
            <v>17611700.935337804</v>
          </cell>
        </row>
        <row r="28">
          <cell r="A28">
            <v>41306</v>
          </cell>
          <cell r="F28">
            <v>16623683.162042486</v>
          </cell>
          <cell r="M28">
            <v>16729391.516273951</v>
          </cell>
        </row>
        <row r="29">
          <cell r="A29">
            <v>41334</v>
          </cell>
          <cell r="F29">
            <v>17463321.022042483</v>
          </cell>
          <cell r="M29">
            <v>17310965.433667116</v>
          </cell>
        </row>
        <row r="30">
          <cell r="A30">
            <v>41365</v>
          </cell>
          <cell r="F30">
            <v>16662389.712042477</v>
          </cell>
          <cell r="M30">
            <v>16160955.555022631</v>
          </cell>
        </row>
        <row r="31">
          <cell r="A31">
            <v>41395</v>
          </cell>
          <cell r="F31">
            <v>16900534.112042483</v>
          </cell>
          <cell r="M31">
            <v>16721312.45649996</v>
          </cell>
        </row>
        <row r="32">
          <cell r="A32">
            <v>41426</v>
          </cell>
          <cell r="F32">
            <v>17093096.532042481</v>
          </cell>
          <cell r="M32">
            <v>16914518.767814055</v>
          </cell>
        </row>
        <row r="33">
          <cell r="A33">
            <v>41456</v>
          </cell>
          <cell r="F33">
            <v>18142506.432042487</v>
          </cell>
          <cell r="M33">
            <v>17990211.8160083</v>
          </cell>
        </row>
        <row r="34">
          <cell r="A34">
            <v>41487</v>
          </cell>
          <cell r="F34">
            <v>17778187.962042481</v>
          </cell>
          <cell r="M34">
            <v>17737623.176271811</v>
          </cell>
        </row>
        <row r="35">
          <cell r="A35">
            <v>41518</v>
          </cell>
          <cell r="F35">
            <v>16668477.222042486</v>
          </cell>
          <cell r="M35">
            <v>16431990.540581677</v>
          </cell>
        </row>
        <row r="36">
          <cell r="A36">
            <v>41548</v>
          </cell>
          <cell r="F36">
            <v>17233627.082042478</v>
          </cell>
          <cell r="M36">
            <v>16515928.598515294</v>
          </cell>
        </row>
        <row r="37">
          <cell r="A37">
            <v>41579</v>
          </cell>
          <cell r="F37">
            <v>16723236.692042481</v>
          </cell>
          <cell r="M37">
            <v>16877482.090420537</v>
          </cell>
        </row>
        <row r="38">
          <cell r="A38">
            <v>41609</v>
          </cell>
          <cell r="F38">
            <v>18692544.082042485</v>
          </cell>
          <cell r="M38">
            <v>18239934.581084423</v>
          </cell>
        </row>
        <row r="39">
          <cell r="A39">
            <v>41640</v>
          </cell>
          <cell r="F39">
            <v>18955499.508963756</v>
          </cell>
          <cell r="M39">
            <v>18968704.772239495</v>
          </cell>
        </row>
        <row r="40">
          <cell r="A40">
            <v>41671</v>
          </cell>
          <cell r="F40">
            <v>17790077.53896375</v>
          </cell>
          <cell r="M40">
            <v>17574471.514944736</v>
          </cell>
        </row>
        <row r="41">
          <cell r="A41">
            <v>41699</v>
          </cell>
          <cell r="F41">
            <v>18916153.298963755</v>
          </cell>
          <cell r="M41">
            <v>18303334.495148513</v>
          </cell>
        </row>
        <row r="42">
          <cell r="A42">
            <v>41730</v>
          </cell>
          <cell r="F42">
            <v>17106261.98896376</v>
          </cell>
          <cell r="M42">
            <v>16382697.500956679</v>
          </cell>
        </row>
        <row r="43">
          <cell r="A43">
            <v>41760</v>
          </cell>
          <cell r="F43">
            <v>16785651.398963757</v>
          </cell>
          <cell r="M43">
            <v>16703759.633383969</v>
          </cell>
        </row>
        <row r="44">
          <cell r="A44">
            <v>41791</v>
          </cell>
          <cell r="F44">
            <v>17153006.328963753</v>
          </cell>
          <cell r="M44">
            <v>17176611.035864409</v>
          </cell>
        </row>
        <row r="45">
          <cell r="A45">
            <v>41821</v>
          </cell>
          <cell r="F45">
            <v>17167656.628963754</v>
          </cell>
          <cell r="M45">
            <v>17624230.09390818</v>
          </cell>
        </row>
        <row r="46">
          <cell r="A46">
            <v>41852</v>
          </cell>
          <cell r="F46">
            <v>17092221.068963751</v>
          </cell>
          <cell r="M46">
            <v>17641226.701339811</v>
          </cell>
        </row>
        <row r="47">
          <cell r="A47">
            <v>41883</v>
          </cell>
          <cell r="F47">
            <v>16842020.668963756</v>
          </cell>
          <cell r="M47">
            <v>16572391.21843648</v>
          </cell>
        </row>
        <row r="48">
          <cell r="A48">
            <v>41913</v>
          </cell>
          <cell r="F48">
            <v>16968667.128963754</v>
          </cell>
          <cell r="M48">
            <v>16410289.594570139</v>
          </cell>
        </row>
        <row r="49">
          <cell r="A49">
            <v>41944</v>
          </cell>
          <cell r="F49">
            <v>17485013.278963756</v>
          </cell>
          <cell r="M49">
            <v>16972720.610292695</v>
          </cell>
        </row>
        <row r="50">
          <cell r="A50">
            <v>41974</v>
          </cell>
          <cell r="F50">
            <v>18431183.118963756</v>
          </cell>
          <cell r="M50">
            <v>17656001.501660623</v>
          </cell>
        </row>
        <row r="51">
          <cell r="A51">
            <v>42005</v>
          </cell>
          <cell r="F51">
            <v>19430730.418670163</v>
          </cell>
          <cell r="M51">
            <v>18902193.952843461</v>
          </cell>
        </row>
        <row r="52">
          <cell r="A52">
            <v>42036</v>
          </cell>
          <cell r="F52">
            <v>18338750.900597889</v>
          </cell>
          <cell r="M52">
            <v>18349491.319058973</v>
          </cell>
        </row>
        <row r="53">
          <cell r="A53">
            <v>42064</v>
          </cell>
          <cell r="F53">
            <v>18807365.387344867</v>
          </cell>
          <cell r="M53">
            <v>18135732.893504325</v>
          </cell>
        </row>
        <row r="54">
          <cell r="A54">
            <v>42095</v>
          </cell>
          <cell r="F54">
            <v>17034456.596983433</v>
          </cell>
          <cell r="M54">
            <v>16510037.165930968</v>
          </cell>
        </row>
        <row r="55">
          <cell r="A55">
            <v>42125</v>
          </cell>
          <cell r="F55">
            <v>17537336.143971372</v>
          </cell>
          <cell r="M55">
            <v>17371566.465707175</v>
          </cell>
        </row>
        <row r="56">
          <cell r="A56">
            <v>42156</v>
          </cell>
          <cell r="F56">
            <v>17201197.724694267</v>
          </cell>
          <cell r="M56">
            <v>17332355.508922931</v>
          </cell>
        </row>
        <row r="57">
          <cell r="A57">
            <v>42186</v>
          </cell>
          <cell r="F57">
            <v>18093211.662043665</v>
          </cell>
          <cell r="M57">
            <v>18611921.426621437</v>
          </cell>
        </row>
        <row r="58">
          <cell r="A58">
            <v>42217</v>
          </cell>
          <cell r="F58">
            <v>17648873.695778605</v>
          </cell>
          <cell r="M58">
            <v>18521181.8006262</v>
          </cell>
        </row>
        <row r="59">
          <cell r="A59">
            <v>42248</v>
          </cell>
          <cell r="F59">
            <v>17847440.221079815</v>
          </cell>
          <cell r="M59">
            <v>17921494.763033397</v>
          </cell>
        </row>
        <row r="60">
          <cell r="A60">
            <v>42278</v>
          </cell>
          <cell r="F60">
            <v>16827940.095778607</v>
          </cell>
          <cell r="M60">
            <v>17112306.283602193</v>
          </cell>
        </row>
        <row r="61">
          <cell r="A61">
            <v>42309</v>
          </cell>
          <cell r="F61">
            <v>16684572.645176196</v>
          </cell>
          <cell r="M61">
            <v>17036922.062338933</v>
          </cell>
        </row>
        <row r="62">
          <cell r="A62">
            <v>42339</v>
          </cell>
          <cell r="F62">
            <v>16658204.809031619</v>
          </cell>
          <cell r="M62">
            <v>17683126.465210177</v>
          </cell>
        </row>
        <row r="63">
          <cell r="A63">
            <v>42370</v>
          </cell>
          <cell r="F63">
            <v>18392987.23202993</v>
          </cell>
          <cell r="M63">
            <v>18937448.844841957</v>
          </cell>
        </row>
        <row r="64">
          <cell r="A64">
            <v>42401</v>
          </cell>
          <cell r="F64">
            <v>17502931.916367285</v>
          </cell>
          <cell r="M64">
            <v>17818982.089255664</v>
          </cell>
        </row>
        <row r="65">
          <cell r="A65">
            <v>42430</v>
          </cell>
          <cell r="F65">
            <v>17615636.032029931</v>
          </cell>
          <cell r="M65">
            <v>17921389.917379387</v>
          </cell>
        </row>
        <row r="66">
          <cell r="A66">
            <v>42461</v>
          </cell>
          <cell r="F66">
            <v>16891925.130825114</v>
          </cell>
          <cell r="M66">
            <v>17247048.192130648</v>
          </cell>
        </row>
        <row r="67">
          <cell r="A67">
            <v>42491</v>
          </cell>
          <cell r="F67">
            <v>16602755.501909452</v>
          </cell>
          <cell r="M67">
            <v>17611888.462978557</v>
          </cell>
        </row>
        <row r="68">
          <cell r="A68">
            <v>42522</v>
          </cell>
          <cell r="F68">
            <v>17495167.299499799</v>
          </cell>
          <cell r="M68">
            <v>18154796.225366957</v>
          </cell>
        </row>
        <row r="69">
          <cell r="A69">
            <v>42552</v>
          </cell>
          <cell r="F69">
            <v>18373376.195885357</v>
          </cell>
          <cell r="M69">
            <v>19328002.57596983</v>
          </cell>
        </row>
        <row r="70">
          <cell r="A70">
            <v>42583</v>
          </cell>
          <cell r="F70">
            <v>19193976.494680539</v>
          </cell>
          <cell r="M70">
            <v>19460752.054716296</v>
          </cell>
        </row>
        <row r="71">
          <cell r="A71">
            <v>42614</v>
          </cell>
          <cell r="F71">
            <v>17890059.858535945</v>
          </cell>
          <cell r="M71">
            <v>17999280.128685474</v>
          </cell>
        </row>
        <row r="72">
          <cell r="A72">
            <v>42644</v>
          </cell>
          <cell r="F72">
            <v>16939090.046487764</v>
          </cell>
          <cell r="M72">
            <v>17588903.82278125</v>
          </cell>
        </row>
        <row r="73">
          <cell r="A73">
            <v>42675</v>
          </cell>
          <cell r="F73">
            <v>17048086.017572101</v>
          </cell>
          <cell r="M73">
            <v>17132955.760313742</v>
          </cell>
        </row>
        <row r="74">
          <cell r="A74">
            <v>42705</v>
          </cell>
          <cell r="F74">
            <v>18662560.716367282</v>
          </cell>
          <cell r="M74">
            <v>18785664.597605981</v>
          </cell>
        </row>
        <row r="75">
          <cell r="A75">
            <v>42736</v>
          </cell>
          <cell r="F75">
            <v>19659234.081595186</v>
          </cell>
          <cell r="M75">
            <v>18826619.213414125</v>
          </cell>
        </row>
        <row r="76">
          <cell r="A76">
            <v>42767</v>
          </cell>
          <cell r="F76">
            <v>17436974.630992774</v>
          </cell>
          <cell r="M76">
            <v>17497589.579327051</v>
          </cell>
        </row>
        <row r="77">
          <cell r="A77">
            <v>42795</v>
          </cell>
          <cell r="F77">
            <v>19634422.014125314</v>
          </cell>
          <cell r="M77">
            <v>18856777.898302719</v>
          </cell>
        </row>
        <row r="78">
          <cell r="A78">
            <v>42826</v>
          </cell>
          <cell r="F78">
            <v>17013785.724968679</v>
          </cell>
          <cell r="M78">
            <v>17273302.427919574</v>
          </cell>
        </row>
        <row r="79">
          <cell r="A79">
            <v>42856</v>
          </cell>
          <cell r="F79">
            <v>18093877.252679512</v>
          </cell>
          <cell r="M79">
            <v>18169552.140206456</v>
          </cell>
        </row>
        <row r="80">
          <cell r="A80">
            <v>42887</v>
          </cell>
          <cell r="F80">
            <v>19315178.650269885</v>
          </cell>
          <cell r="M80">
            <v>18773701.95148091</v>
          </cell>
        </row>
        <row r="81">
          <cell r="A81">
            <v>42917</v>
          </cell>
          <cell r="F81">
            <v>19549131.777980741</v>
          </cell>
          <cell r="M81">
            <v>19667256.18533586</v>
          </cell>
        </row>
        <row r="82">
          <cell r="A82">
            <v>42948</v>
          </cell>
          <cell r="F82">
            <v>19412331.565932523</v>
          </cell>
          <cell r="M82">
            <v>19368518.664465088</v>
          </cell>
        </row>
        <row r="83">
          <cell r="A83">
            <v>42979</v>
          </cell>
          <cell r="F83">
            <v>19254316.134607218</v>
          </cell>
          <cell r="M83">
            <v>18764188.294816013</v>
          </cell>
        </row>
        <row r="84">
          <cell r="A84">
            <v>43009</v>
          </cell>
          <cell r="F84">
            <v>18460397.773161445</v>
          </cell>
          <cell r="M84">
            <v>18545900.955499411</v>
          </cell>
        </row>
        <row r="85">
          <cell r="A85">
            <v>43040</v>
          </cell>
          <cell r="F85">
            <v>18666476.115330122</v>
          </cell>
          <cell r="M85">
            <v>18630647.958933011</v>
          </cell>
        </row>
        <row r="86">
          <cell r="A86">
            <v>43070</v>
          </cell>
          <cell r="F86">
            <v>19446811.238221694</v>
          </cell>
          <cell r="M86">
            <v>20528661.490129579</v>
          </cell>
        </row>
        <row r="87">
          <cell r="A87">
            <v>43101</v>
          </cell>
          <cell r="F87">
            <v>21184390.447006177</v>
          </cell>
          <cell r="M87">
            <v>20567907.294566005</v>
          </cell>
        </row>
        <row r="88">
          <cell r="A88">
            <v>43132</v>
          </cell>
          <cell r="F88">
            <v>18766666.803632692</v>
          </cell>
          <cell r="M88">
            <v>18730918.594839014</v>
          </cell>
        </row>
        <row r="89">
          <cell r="A89">
            <v>43160</v>
          </cell>
          <cell r="F89">
            <v>17697661.348210998</v>
          </cell>
          <cell r="M89">
            <v>19689570.387520984</v>
          </cell>
        </row>
        <row r="90">
          <cell r="A90">
            <v>43191</v>
          </cell>
          <cell r="F90">
            <v>19284257.097608585</v>
          </cell>
          <cell r="M90">
            <v>18789042.140501332</v>
          </cell>
        </row>
        <row r="91">
          <cell r="A91">
            <v>43221</v>
          </cell>
          <cell r="F91">
            <v>19795859.748211004</v>
          </cell>
          <cell r="M91">
            <v>19174618.003537625</v>
          </cell>
        </row>
        <row r="92">
          <cell r="A92">
            <v>43252</v>
          </cell>
          <cell r="F92">
            <v>21072458.919295345</v>
          </cell>
          <cell r="M92">
            <v>19276129.633000106</v>
          </cell>
        </row>
        <row r="93">
          <cell r="A93">
            <v>43282</v>
          </cell>
          <cell r="F93">
            <v>20882452.104837507</v>
          </cell>
          <cell r="M93">
            <v>20583536.958516121</v>
          </cell>
        </row>
        <row r="94">
          <cell r="A94">
            <v>43313</v>
          </cell>
          <cell r="F94">
            <v>21499366.514476053</v>
          </cell>
          <cell r="M94">
            <v>20376935.009129584</v>
          </cell>
        </row>
        <row r="95">
          <cell r="A95">
            <v>43344</v>
          </cell>
          <cell r="F95">
            <v>19842338.148211002</v>
          </cell>
          <cell r="M95">
            <v>19014870.069172814</v>
          </cell>
        </row>
        <row r="96">
          <cell r="A96">
            <v>43374</v>
          </cell>
          <cell r="F96">
            <v>19326961.830138713</v>
          </cell>
          <cell r="M96">
            <v>18597365.884710021</v>
          </cell>
        </row>
        <row r="97">
          <cell r="A97">
            <v>43405</v>
          </cell>
          <cell r="F97">
            <v>19493164.066283286</v>
          </cell>
          <cell r="M97">
            <v>19072301.147891253</v>
          </cell>
        </row>
        <row r="98">
          <cell r="A98">
            <v>43435</v>
          </cell>
          <cell r="F98">
            <v>20044221.165078472</v>
          </cell>
          <cell r="M98">
            <v>19786700.066529252</v>
          </cell>
        </row>
        <row r="99">
          <cell r="A99">
            <v>43466</v>
          </cell>
          <cell r="F99">
            <v>21620563.218417685</v>
          </cell>
          <cell r="M99">
            <v>20809950.096402604</v>
          </cell>
        </row>
        <row r="100">
          <cell r="A100">
            <v>43497</v>
          </cell>
          <cell r="F100">
            <v>19419033.849742986</v>
          </cell>
          <cell r="M100">
            <v>19243001.38662979</v>
          </cell>
        </row>
        <row r="101">
          <cell r="A101">
            <v>43525</v>
          </cell>
          <cell r="F101">
            <v>20467345.232875522</v>
          </cell>
          <cell r="M101">
            <v>20196058.144404989</v>
          </cell>
        </row>
        <row r="102">
          <cell r="A102">
            <v>43556</v>
          </cell>
          <cell r="F102">
            <v>18962848.172634561</v>
          </cell>
          <cell r="M102">
            <v>18881514.943595007</v>
          </cell>
        </row>
        <row r="103">
          <cell r="A103">
            <v>43586</v>
          </cell>
          <cell r="F103">
            <v>19104958.755767088</v>
          </cell>
          <cell r="M103">
            <v>19140927.197610866</v>
          </cell>
        </row>
        <row r="104">
          <cell r="A104">
            <v>43617</v>
          </cell>
          <cell r="F104">
            <v>18871763.652152628</v>
          </cell>
          <cell r="M104">
            <v>19726824.714284129</v>
          </cell>
        </row>
        <row r="105">
          <cell r="A105">
            <v>43647</v>
          </cell>
          <cell r="F105">
            <v>21610925.483477946</v>
          </cell>
          <cell r="M105">
            <v>21320031.723478884</v>
          </cell>
        </row>
        <row r="106">
          <cell r="A106">
            <v>43678</v>
          </cell>
          <cell r="F106">
            <v>20499002.408779137</v>
          </cell>
          <cell r="M106">
            <v>20965920.748317223</v>
          </cell>
        </row>
        <row r="107">
          <cell r="A107">
            <v>43709</v>
          </cell>
          <cell r="F107">
            <v>19124595.555767093</v>
          </cell>
          <cell r="M107">
            <v>19926983.567710795</v>
          </cell>
        </row>
        <row r="108">
          <cell r="A108">
            <v>43739</v>
          </cell>
          <cell r="F108">
            <v>19237444.143718898</v>
          </cell>
          <cell r="M108">
            <v>19539217.982679702</v>
          </cell>
        </row>
        <row r="109">
          <cell r="A109">
            <v>43770</v>
          </cell>
          <cell r="F109">
            <v>19655626.620827332</v>
          </cell>
          <cell r="M109">
            <v>20398111.595114909</v>
          </cell>
        </row>
        <row r="110">
          <cell r="A110">
            <v>43800</v>
          </cell>
          <cell r="F110">
            <v>20768680.182273109</v>
          </cell>
          <cell r="M110">
            <v>21079158.858130857</v>
          </cell>
        </row>
        <row r="111">
          <cell r="A111">
            <v>43831</v>
          </cell>
          <cell r="F111">
            <v>22240497.13711904</v>
          </cell>
          <cell r="M111">
            <v>21241342.455475733</v>
          </cell>
        </row>
        <row r="112">
          <cell r="A112">
            <v>43862</v>
          </cell>
          <cell r="F112">
            <v>20355118.476878062</v>
          </cell>
          <cell r="M112">
            <v>20701773.545067482</v>
          </cell>
        </row>
        <row r="113">
          <cell r="A113">
            <v>43891</v>
          </cell>
          <cell r="F113">
            <v>19763421.609408177</v>
          </cell>
          <cell r="M113">
            <v>19585676.568900958</v>
          </cell>
        </row>
        <row r="114">
          <cell r="A114">
            <v>43922</v>
          </cell>
          <cell r="F114">
            <v>17089130.553986501</v>
          </cell>
          <cell r="M114">
            <v>17302381.464593444</v>
          </cell>
        </row>
        <row r="115">
          <cell r="A115">
            <v>43952</v>
          </cell>
          <cell r="F115">
            <v>17090225.378082871</v>
          </cell>
          <cell r="M115">
            <v>17057821.081868097</v>
          </cell>
        </row>
        <row r="116">
          <cell r="A116">
            <v>43983</v>
          </cell>
          <cell r="F116">
            <v>18398254.573263608</v>
          </cell>
          <cell r="M116">
            <v>17829747.573958915</v>
          </cell>
        </row>
        <row r="117">
          <cell r="A117">
            <v>44013</v>
          </cell>
          <cell r="F117">
            <v>20433793.725070819</v>
          </cell>
          <cell r="M117">
            <v>19452483.490544878</v>
          </cell>
        </row>
        <row r="118">
          <cell r="A118">
            <v>44044</v>
          </cell>
          <cell r="F118">
            <v>19508210.264829874</v>
          </cell>
          <cell r="M118">
            <v>19420414.55592303</v>
          </cell>
        </row>
        <row r="119">
          <cell r="A119">
            <v>44075</v>
          </cell>
          <cell r="F119">
            <v>18413970.168444328</v>
          </cell>
          <cell r="M119">
            <v>18400260.680830084</v>
          </cell>
        </row>
        <row r="120">
          <cell r="A120">
            <v>44105</v>
          </cell>
          <cell r="F120">
            <v>18353398.004588902</v>
          </cell>
          <cell r="M120">
            <v>18535654.169840325</v>
          </cell>
        </row>
        <row r="121">
          <cell r="A121">
            <v>44136</v>
          </cell>
          <cell r="F121">
            <v>18350168.269649133</v>
          </cell>
          <cell r="M121">
            <v>18849263.15289427</v>
          </cell>
        </row>
        <row r="122">
          <cell r="A122">
            <v>44166</v>
          </cell>
          <cell r="F122">
            <v>19370101.339528672</v>
          </cell>
          <cell r="M122">
            <v>20104635.472855743</v>
          </cell>
        </row>
        <row r="123">
          <cell r="A123">
            <v>44197</v>
          </cell>
          <cell r="F123">
            <v>20661840.874301441</v>
          </cell>
          <cell r="M123">
            <v>20346738.632619251</v>
          </cell>
        </row>
        <row r="124">
          <cell r="A124">
            <v>44228</v>
          </cell>
          <cell r="F124">
            <v>19375614.165867694</v>
          </cell>
          <cell r="M124">
            <v>19319986.964773934</v>
          </cell>
        </row>
        <row r="125">
          <cell r="A125">
            <v>44256</v>
          </cell>
          <cell r="F125">
            <v>19436199.679120708</v>
          </cell>
          <cell r="M125">
            <v>19319333.707526993</v>
          </cell>
        </row>
        <row r="126">
          <cell r="A126">
            <v>44287</v>
          </cell>
          <cell r="F126">
            <v>17730405.462253235</v>
          </cell>
          <cell r="M126">
            <v>18346086.814601999</v>
          </cell>
        </row>
        <row r="127">
          <cell r="A127">
            <v>44317</v>
          </cell>
          <cell r="F127">
            <v>17899844.845385753</v>
          </cell>
          <cell r="M127">
            <v>18963181.38397019</v>
          </cell>
        </row>
        <row r="128">
          <cell r="A128">
            <v>44348</v>
          </cell>
          <cell r="F128">
            <v>19487327.052614685</v>
          </cell>
          <cell r="M128">
            <v>19841371.357616376</v>
          </cell>
        </row>
      </sheetData>
      <sheetData sheetId="6" refreshError="1"/>
      <sheetData sheetId="7">
        <row r="2">
          <cell r="B2" t="str">
            <v xml:space="preserve">Residential </v>
          </cell>
        </row>
        <row r="4">
          <cell r="A4">
            <v>2000</v>
          </cell>
          <cell r="B4">
            <v>9354</v>
          </cell>
          <cell r="E4">
            <v>1715</v>
          </cell>
          <cell r="H4">
            <v>183</v>
          </cell>
          <cell r="K4">
            <v>12</v>
          </cell>
          <cell r="N4">
            <v>1</v>
          </cell>
          <cell r="Q4">
            <v>2242</v>
          </cell>
          <cell r="T4">
            <v>328</v>
          </cell>
          <cell r="W4">
            <v>0</v>
          </cell>
        </row>
        <row r="5">
          <cell r="A5">
            <v>2001</v>
          </cell>
          <cell r="B5">
            <v>9551</v>
          </cell>
          <cell r="E5">
            <v>1705</v>
          </cell>
          <cell r="H5">
            <v>188.5</v>
          </cell>
          <cell r="K5">
            <v>11</v>
          </cell>
          <cell r="N5">
            <v>1</v>
          </cell>
          <cell r="Q5">
            <v>2263.5</v>
          </cell>
          <cell r="T5">
            <v>328.5</v>
          </cell>
          <cell r="W5">
            <v>55</v>
          </cell>
        </row>
        <row r="6">
          <cell r="A6">
            <v>2002</v>
          </cell>
          <cell r="B6">
            <v>11003.5</v>
          </cell>
          <cell r="E6">
            <v>1706.5</v>
          </cell>
          <cell r="H6">
            <v>205</v>
          </cell>
          <cell r="K6">
            <v>10</v>
          </cell>
          <cell r="N6">
            <v>1.5</v>
          </cell>
          <cell r="Q6">
            <v>2315.5</v>
          </cell>
          <cell r="T6">
            <v>315</v>
          </cell>
          <cell r="W6">
            <v>112</v>
          </cell>
        </row>
        <row r="7">
          <cell r="A7">
            <v>2003</v>
          </cell>
          <cell r="B7">
            <v>13067.5</v>
          </cell>
          <cell r="E7">
            <v>1736.5</v>
          </cell>
          <cell r="H7">
            <v>215</v>
          </cell>
          <cell r="K7">
            <v>10</v>
          </cell>
          <cell r="N7">
            <v>2</v>
          </cell>
          <cell r="Q7">
            <v>2378</v>
          </cell>
          <cell r="T7">
            <v>306</v>
          </cell>
          <cell r="W7">
            <v>118</v>
          </cell>
        </row>
        <row r="8">
          <cell r="A8">
            <v>2004</v>
          </cell>
          <cell r="B8">
            <v>14790.5</v>
          </cell>
          <cell r="E8">
            <v>1781.5</v>
          </cell>
          <cell r="H8">
            <v>220.5</v>
          </cell>
          <cell r="K8">
            <v>10</v>
          </cell>
          <cell r="N8">
            <v>2</v>
          </cell>
          <cell r="Q8">
            <v>2437</v>
          </cell>
          <cell r="T8">
            <v>310</v>
          </cell>
          <cell r="W8">
            <v>129.5</v>
          </cell>
        </row>
        <row r="9">
          <cell r="A9">
            <v>2005</v>
          </cell>
          <cell r="B9">
            <v>16685.5</v>
          </cell>
          <cell r="E9">
            <v>1896.5</v>
          </cell>
          <cell r="H9">
            <v>236.5</v>
          </cell>
          <cell r="K9">
            <v>10.5</v>
          </cell>
          <cell r="N9">
            <v>2</v>
          </cell>
          <cell r="Q9">
            <v>2497.5</v>
          </cell>
          <cell r="T9">
            <v>303.5</v>
          </cell>
          <cell r="W9">
            <v>138</v>
          </cell>
        </row>
        <row r="10">
          <cell r="A10">
            <v>2006</v>
          </cell>
          <cell r="B10">
            <v>18165.5</v>
          </cell>
          <cell r="E10">
            <v>1994</v>
          </cell>
          <cell r="H10">
            <v>244.5</v>
          </cell>
          <cell r="K10">
            <v>12</v>
          </cell>
          <cell r="N10">
            <v>2</v>
          </cell>
          <cell r="Q10">
            <v>2554</v>
          </cell>
          <cell r="T10">
            <v>296.5</v>
          </cell>
          <cell r="W10">
            <v>140.5</v>
          </cell>
        </row>
        <row r="11">
          <cell r="A11">
            <v>2007</v>
          </cell>
          <cell r="B11">
            <v>19512.5</v>
          </cell>
          <cell r="E11">
            <v>2023.2162883845126</v>
          </cell>
          <cell r="H11">
            <v>259</v>
          </cell>
          <cell r="K11">
            <v>13.5</v>
          </cell>
          <cell r="N11">
            <v>2</v>
          </cell>
          <cell r="Q11">
            <v>2606.5</v>
          </cell>
          <cell r="T11">
            <v>292.5</v>
          </cell>
          <cell r="W11">
            <v>155.28371161548731</v>
          </cell>
        </row>
        <row r="12">
          <cell r="A12">
            <v>2008</v>
          </cell>
          <cell r="B12">
            <v>21530</v>
          </cell>
          <cell r="E12">
            <v>2091.9998004488557</v>
          </cell>
          <cell r="H12">
            <v>273.5</v>
          </cell>
          <cell r="K12">
            <v>14</v>
          </cell>
          <cell r="N12">
            <v>2</v>
          </cell>
          <cell r="Q12">
            <v>2671.5</v>
          </cell>
          <cell r="T12">
            <v>289</v>
          </cell>
          <cell r="W12">
            <v>172.50019955114414</v>
          </cell>
        </row>
        <row r="13">
          <cell r="A13">
            <v>2009</v>
          </cell>
          <cell r="B13">
            <v>23793.5</v>
          </cell>
          <cell r="E13">
            <v>2169.2835120643431</v>
          </cell>
          <cell r="H13">
            <v>274.5</v>
          </cell>
          <cell r="K13">
            <v>13.167</v>
          </cell>
          <cell r="N13">
            <v>2</v>
          </cell>
          <cell r="Q13">
            <v>2741.5</v>
          </cell>
          <cell r="T13">
            <v>283.5</v>
          </cell>
          <cell r="W13">
            <v>179.7164879356568</v>
          </cell>
        </row>
        <row r="14">
          <cell r="A14">
            <v>2010</v>
          </cell>
          <cell r="B14">
            <v>25709.5</v>
          </cell>
          <cell r="E14">
            <v>2243</v>
          </cell>
          <cell r="H14">
            <v>266</v>
          </cell>
          <cell r="K14">
            <v>12.667</v>
          </cell>
          <cell r="N14">
            <v>2</v>
          </cell>
          <cell r="Q14">
            <v>2784.5</v>
          </cell>
          <cell r="T14">
            <v>272.5</v>
          </cell>
          <cell r="W14">
            <v>183.5</v>
          </cell>
        </row>
        <row r="15">
          <cell r="A15">
            <v>2011</v>
          </cell>
          <cell r="B15">
            <v>27124.416666666668</v>
          </cell>
          <cell r="E15">
            <v>2331.25</v>
          </cell>
          <cell r="H15">
            <v>263.58333333333331</v>
          </cell>
          <cell r="K15">
            <v>12.5</v>
          </cell>
          <cell r="N15">
            <v>2</v>
          </cell>
          <cell r="Q15">
            <v>2847.5</v>
          </cell>
          <cell r="T15">
            <v>265.5</v>
          </cell>
          <cell r="W15">
            <v>185.5</v>
          </cell>
        </row>
        <row r="16">
          <cell r="A16">
            <v>2012</v>
          </cell>
          <cell r="B16">
            <v>28837.75</v>
          </cell>
          <cell r="E16">
            <v>2401.6666666666665</v>
          </cell>
          <cell r="H16">
            <v>271.33333333333331</v>
          </cell>
          <cell r="K16">
            <v>12</v>
          </cell>
          <cell r="N16">
            <v>2</v>
          </cell>
          <cell r="Q16">
            <v>2945.5</v>
          </cell>
          <cell r="T16">
            <v>265</v>
          </cell>
          <cell r="W16">
            <v>189.5</v>
          </cell>
        </row>
        <row r="17">
          <cell r="A17">
            <v>2013</v>
          </cell>
          <cell r="B17">
            <v>30730.666666666668</v>
          </cell>
          <cell r="E17">
            <v>2458.1666666666665</v>
          </cell>
          <cell r="H17">
            <v>272.16666666666669</v>
          </cell>
          <cell r="K17">
            <v>11.5</v>
          </cell>
          <cell r="N17">
            <v>2.5</v>
          </cell>
          <cell r="Q17">
            <v>3018.5</v>
          </cell>
          <cell r="T17">
            <v>260.5</v>
          </cell>
          <cell r="W17">
            <v>192</v>
          </cell>
        </row>
        <row r="18">
          <cell r="A18">
            <v>2014</v>
          </cell>
          <cell r="B18">
            <v>31706.916666666668</v>
          </cell>
          <cell r="E18">
            <v>2510.0833333333335</v>
          </cell>
          <cell r="H18">
            <v>279.5</v>
          </cell>
          <cell r="K18">
            <v>11.5</v>
          </cell>
          <cell r="N18">
            <v>3</v>
          </cell>
          <cell r="Q18">
            <v>3071.5</v>
          </cell>
          <cell r="T18">
            <v>253.5</v>
          </cell>
          <cell r="W18">
            <v>190.5</v>
          </cell>
        </row>
        <row r="19">
          <cell r="A19">
            <v>2015</v>
          </cell>
          <cell r="B19">
            <v>32717.583333333332</v>
          </cell>
          <cell r="E19">
            <v>2551.8333333333335</v>
          </cell>
          <cell r="H19">
            <v>290.58333333333331</v>
          </cell>
          <cell r="K19">
            <v>12.583333333333334</v>
          </cell>
          <cell r="N19">
            <v>3</v>
          </cell>
          <cell r="Q19">
            <v>3127.6666666666665</v>
          </cell>
          <cell r="T19">
            <v>249.47058823529406</v>
          </cell>
          <cell r="W19">
            <v>207.16666666666666</v>
          </cell>
        </row>
        <row r="20">
          <cell r="A20">
            <v>2016</v>
          </cell>
          <cell r="B20">
            <v>33532.916666666664</v>
          </cell>
          <cell r="E20">
            <v>2602.9166666666665</v>
          </cell>
          <cell r="H20">
            <v>297.66666666666669</v>
          </cell>
          <cell r="K20">
            <v>13.5</v>
          </cell>
          <cell r="N20">
            <v>3</v>
          </cell>
          <cell r="Q20">
            <v>3165</v>
          </cell>
          <cell r="T20">
            <v>246.64705882352919</v>
          </cell>
          <cell r="W20">
            <v>222.41666666666666</v>
          </cell>
        </row>
        <row r="21">
          <cell r="A21">
            <v>2017</v>
          </cell>
          <cell r="B21">
            <v>34343.25</v>
          </cell>
          <cell r="E21">
            <v>2646.3333333333335</v>
          </cell>
          <cell r="H21">
            <v>319.25</v>
          </cell>
          <cell r="K21">
            <v>15</v>
          </cell>
          <cell r="N21">
            <v>3</v>
          </cell>
          <cell r="Q21">
            <v>3230.8333333333335</v>
          </cell>
          <cell r="T21">
            <v>243.82352941176433</v>
          </cell>
          <cell r="W21">
            <v>215.58333333333334</v>
          </cell>
        </row>
        <row r="22">
          <cell r="A22">
            <v>2018</v>
          </cell>
          <cell r="B22">
            <v>35796.166666666664</v>
          </cell>
          <cell r="E22">
            <v>2685.9166666666665</v>
          </cell>
          <cell r="H22">
            <v>329.66666666666669</v>
          </cell>
          <cell r="K22">
            <v>14.166666666666666</v>
          </cell>
          <cell r="N22">
            <v>3</v>
          </cell>
          <cell r="Q22">
            <v>3261.8852459016393</v>
          </cell>
          <cell r="T22">
            <v>240.99999999999946</v>
          </cell>
          <cell r="W22">
            <v>219.08333333333334</v>
          </cell>
        </row>
        <row r="23">
          <cell r="A23">
            <v>2019</v>
          </cell>
          <cell r="B23">
            <v>37001.166666666664</v>
          </cell>
          <cell r="E23">
            <v>2691.6666666666665</v>
          </cell>
          <cell r="H23">
            <v>342.33333333333331</v>
          </cell>
          <cell r="K23">
            <v>14</v>
          </cell>
          <cell r="N23">
            <v>3</v>
          </cell>
          <cell r="Q23">
            <v>3279.25</v>
          </cell>
          <cell r="T23">
            <v>238.17647058823459</v>
          </cell>
          <cell r="W23">
            <v>216.66666666666666</v>
          </cell>
        </row>
        <row r="24">
          <cell r="A24">
            <v>2020</v>
          </cell>
          <cell r="B24">
            <v>37705.916666666664</v>
          </cell>
          <cell r="E24">
            <v>2724.9166666666665</v>
          </cell>
          <cell r="H24">
            <v>352.75</v>
          </cell>
          <cell r="K24">
            <v>14.583333333333334</v>
          </cell>
          <cell r="N24">
            <v>3</v>
          </cell>
          <cell r="Q24">
            <v>3217.6372549019611</v>
          </cell>
          <cell r="T24">
            <v>235.88235294117598</v>
          </cell>
          <cell r="W24">
            <v>215.75</v>
          </cell>
        </row>
        <row r="25">
          <cell r="A25">
            <v>2021</v>
          </cell>
          <cell r="B25">
            <v>38491.25</v>
          </cell>
          <cell r="E25">
            <v>2875.75</v>
          </cell>
          <cell r="H25">
            <v>344.58333333333331</v>
          </cell>
          <cell r="K25">
            <v>13.916666666666666</v>
          </cell>
          <cell r="N25">
            <v>3</v>
          </cell>
          <cell r="Q25">
            <v>2891.9519230769233</v>
          </cell>
          <cell r="T25">
            <v>237</v>
          </cell>
          <cell r="W25">
            <v>216.41666666666666</v>
          </cell>
        </row>
        <row r="26">
          <cell r="A26">
            <v>2022</v>
          </cell>
        </row>
        <row r="27">
          <cell r="A27">
            <v>2023</v>
          </cell>
        </row>
        <row r="40">
          <cell r="B40">
            <v>39229.25</v>
          </cell>
          <cell r="E40">
            <v>2943.0857992373026</v>
          </cell>
          <cell r="H40">
            <v>332.7072304649999</v>
          </cell>
          <cell r="K40">
            <v>12</v>
          </cell>
          <cell r="N40">
            <v>3</v>
          </cell>
          <cell r="Q40">
            <v>2904.6832348918383</v>
          </cell>
          <cell r="T40">
            <v>234.07753306777536</v>
          </cell>
          <cell r="W40">
            <v>219.59999999999994</v>
          </cell>
        </row>
        <row r="41">
          <cell r="B41">
            <v>40087.583333333314</v>
          </cell>
          <cell r="E41">
            <v>2989.9091003503345</v>
          </cell>
          <cell r="H41">
            <v>343.80146517608017</v>
          </cell>
          <cell r="K41">
            <v>12</v>
          </cell>
          <cell r="N41">
            <v>3</v>
          </cell>
          <cell r="Q41">
            <v>2919.41159236661</v>
          </cell>
          <cell r="T41">
            <v>231.19110332107795</v>
          </cell>
          <cell r="W41">
            <v>222.86475388975543</v>
          </cell>
        </row>
        <row r="48">
          <cell r="A48">
            <v>44197</v>
          </cell>
          <cell r="E48">
            <v>2807</v>
          </cell>
          <cell r="H48">
            <v>359</v>
          </cell>
          <cell r="K48">
            <v>15</v>
          </cell>
        </row>
        <row r="49">
          <cell r="A49">
            <v>44228</v>
          </cell>
          <cell r="E49">
            <v>2848</v>
          </cell>
          <cell r="H49">
            <v>359</v>
          </cell>
          <cell r="K49">
            <v>15</v>
          </cell>
        </row>
        <row r="50">
          <cell r="A50">
            <v>44256</v>
          </cell>
          <cell r="E50">
            <v>2849</v>
          </cell>
          <cell r="H50">
            <v>359</v>
          </cell>
          <cell r="K50">
            <v>15</v>
          </cell>
        </row>
        <row r="51">
          <cell r="A51">
            <v>44287</v>
          </cell>
          <cell r="E51">
            <v>2861</v>
          </cell>
          <cell r="H51">
            <v>359</v>
          </cell>
          <cell r="K51">
            <v>15</v>
          </cell>
        </row>
        <row r="52">
          <cell r="A52">
            <v>44317</v>
          </cell>
          <cell r="E52">
            <v>2864</v>
          </cell>
          <cell r="H52">
            <v>359</v>
          </cell>
          <cell r="K52">
            <v>15</v>
          </cell>
        </row>
        <row r="53">
          <cell r="A53">
            <v>44348</v>
          </cell>
          <cell r="E53">
            <v>2867</v>
          </cell>
          <cell r="H53">
            <v>360</v>
          </cell>
          <cell r="K53">
            <v>15</v>
          </cell>
        </row>
        <row r="54">
          <cell r="A54">
            <v>44378</v>
          </cell>
          <cell r="E54">
            <v>2870</v>
          </cell>
          <cell r="H54">
            <v>360</v>
          </cell>
          <cell r="K54">
            <v>15</v>
          </cell>
        </row>
        <row r="55">
          <cell r="A55">
            <v>44409</v>
          </cell>
          <cell r="E55">
            <v>2898</v>
          </cell>
          <cell r="H55">
            <v>331</v>
          </cell>
          <cell r="K55">
            <v>14</v>
          </cell>
        </row>
        <row r="56">
          <cell r="A56">
            <v>44440</v>
          </cell>
          <cell r="E56">
            <v>2914</v>
          </cell>
          <cell r="H56">
            <v>320</v>
          </cell>
          <cell r="K56">
            <v>12</v>
          </cell>
        </row>
        <row r="57">
          <cell r="A57">
            <v>44470</v>
          </cell>
          <cell r="E57">
            <v>2906</v>
          </cell>
          <cell r="H57">
            <v>320</v>
          </cell>
          <cell r="K57">
            <v>12</v>
          </cell>
        </row>
        <row r="58">
          <cell r="A58">
            <v>44501</v>
          </cell>
          <cell r="E58">
            <v>2907</v>
          </cell>
          <cell r="H58">
            <v>322</v>
          </cell>
          <cell r="K58">
            <v>12</v>
          </cell>
        </row>
        <row r="59">
          <cell r="A59">
            <v>44531</v>
          </cell>
          <cell r="E59">
            <v>2918</v>
          </cell>
          <cell r="H59">
            <v>327</v>
          </cell>
          <cell r="K59">
            <v>12</v>
          </cell>
        </row>
        <row r="60">
          <cell r="A60">
            <v>44562</v>
          </cell>
          <cell r="E60">
            <v>2921.8407564334648</v>
          </cell>
          <cell r="H60">
            <v>327.72813357770286</v>
          </cell>
          <cell r="K60">
            <v>12</v>
          </cell>
        </row>
        <row r="61">
          <cell r="A61">
            <v>44593</v>
          </cell>
          <cell r="E61">
            <v>2925.6865681822078</v>
          </cell>
          <cell r="H61">
            <v>328.62518858474152</v>
          </cell>
          <cell r="K61">
            <v>12</v>
          </cell>
        </row>
        <row r="62">
          <cell r="A62">
            <v>44621</v>
          </cell>
          <cell r="E62">
            <v>2929.5374419001814</v>
          </cell>
          <cell r="H62">
            <v>329.52469900406618</v>
          </cell>
          <cell r="K62">
            <v>12</v>
          </cell>
        </row>
        <row r="63">
          <cell r="A63">
            <v>44652</v>
          </cell>
          <cell r="E63">
            <v>2933.3933842500974</v>
          </cell>
          <cell r="H63">
            <v>330.42667155661303</v>
          </cell>
          <cell r="K63">
            <v>12</v>
          </cell>
        </row>
        <row r="64">
          <cell r="A64">
            <v>44682</v>
          </cell>
          <cell r="E64">
            <v>2937.2544019034358</v>
          </cell>
          <cell r="H64">
            <v>331.33111298171485</v>
          </cell>
          <cell r="K64">
            <v>12</v>
          </cell>
        </row>
        <row r="65">
          <cell r="A65">
            <v>44713</v>
          </cell>
          <cell r="E65">
            <v>2941.1205015404589</v>
          </cell>
          <cell r="H65">
            <v>332.23803003715119</v>
          </cell>
          <cell r="K65">
            <v>12</v>
          </cell>
        </row>
        <row r="66">
          <cell r="A66">
            <v>44743</v>
          </cell>
          <cell r="E66">
            <v>2944.9916898502215</v>
          </cell>
          <cell r="H66">
            <v>333.14742949919895</v>
          </cell>
          <cell r="K66">
            <v>12</v>
          </cell>
        </row>
        <row r="67">
          <cell r="A67">
            <v>44774</v>
          </cell>
          <cell r="E67">
            <v>2948.8679735305823</v>
          </cell>
          <cell r="H67">
            <v>334.05931816268304</v>
          </cell>
          <cell r="K67">
            <v>12</v>
          </cell>
        </row>
        <row r="68">
          <cell r="A68">
            <v>44805</v>
          </cell>
          <cell r="E68">
            <v>2952.7493592882161</v>
          </cell>
          <cell r="H68">
            <v>334.97370284102715</v>
          </cell>
          <cell r="K68">
            <v>12</v>
          </cell>
        </row>
        <row r="69">
          <cell r="A69">
            <v>44835</v>
          </cell>
          <cell r="E69">
            <v>2956.6358538386257</v>
          </cell>
          <cell r="H69">
            <v>335.89059036630448</v>
          </cell>
          <cell r="K69">
            <v>12</v>
          </cell>
        </row>
        <row r="70">
          <cell r="A70">
            <v>44866</v>
          </cell>
          <cell r="E70">
            <v>2960.5274639061527</v>
          </cell>
          <cell r="H70">
            <v>336.80998758928905</v>
          </cell>
          <cell r="K70">
            <v>12</v>
          </cell>
        </row>
        <row r="71">
          <cell r="A71">
            <v>44896</v>
          </cell>
          <cell r="E71">
            <v>2964.4241962239889</v>
          </cell>
          <cell r="H71">
            <v>337.73190137950678</v>
          </cell>
          <cell r="K71">
            <v>12</v>
          </cell>
        </row>
        <row r="72">
          <cell r="A72">
            <v>44927</v>
          </cell>
          <cell r="E72">
            <v>2968.3260575341897</v>
          </cell>
          <cell r="H72">
            <v>338.65633862528671</v>
          </cell>
          <cell r="K72">
            <v>12</v>
          </cell>
        </row>
        <row r="73">
          <cell r="A73">
            <v>44958</v>
          </cell>
          <cell r="E73">
            <v>2972.2330545876839</v>
          </cell>
          <cell r="H73">
            <v>339.58330623381266</v>
          </cell>
          <cell r="K73">
            <v>12</v>
          </cell>
        </row>
        <row r="74">
          <cell r="A74">
            <v>44986</v>
          </cell>
          <cell r="E74">
            <v>2976.1451941442856</v>
          </cell>
          <cell r="H74">
            <v>340.51281113117466</v>
          </cell>
          <cell r="K74">
            <v>12</v>
          </cell>
        </row>
        <row r="75">
          <cell r="A75">
            <v>45017</v>
          </cell>
          <cell r="E75">
            <v>2980.0624829727076</v>
          </cell>
          <cell r="H75">
            <v>341.44486026242083</v>
          </cell>
          <cell r="K75">
            <v>12</v>
          </cell>
        </row>
        <row r="76">
          <cell r="A76">
            <v>45047</v>
          </cell>
          <cell r="E76">
            <v>2983.9849278505708</v>
          </cell>
          <cell r="H76">
            <v>342.37946059160925</v>
          </cell>
          <cell r="K76">
            <v>12</v>
          </cell>
        </row>
        <row r="77">
          <cell r="A77">
            <v>45078</v>
          </cell>
          <cell r="E77">
            <v>2987.9125355644173</v>
          </cell>
          <cell r="H77">
            <v>343.31661910185989</v>
          </cell>
          <cell r="K77">
            <v>12</v>
          </cell>
        </row>
        <row r="78">
          <cell r="A78">
            <v>45108</v>
          </cell>
          <cell r="E78">
            <v>2991.845312909722</v>
          </cell>
          <cell r="H78">
            <v>344.25634279540691</v>
          </cell>
          <cell r="K78">
            <v>12</v>
          </cell>
        </row>
        <row r="79">
          <cell r="A79">
            <v>45139</v>
          </cell>
          <cell r="E79">
            <v>2995.7832666909039</v>
          </cell>
          <cell r="H79">
            <v>345.19863869365093</v>
          </cell>
          <cell r="K79">
            <v>12</v>
          </cell>
        </row>
        <row r="80">
          <cell r="A80">
            <v>45170</v>
          </cell>
          <cell r="E80">
            <v>2999.726403721339</v>
          </cell>
          <cell r="H80">
            <v>346.14351383721151</v>
          </cell>
          <cell r="K80">
            <v>12</v>
          </cell>
        </row>
        <row r="81">
          <cell r="A81">
            <v>45200</v>
          </cell>
          <cell r="E81">
            <v>3003.6747308233703</v>
          </cell>
          <cell r="H81">
            <v>347.09097528597971</v>
          </cell>
          <cell r="K81">
            <v>12</v>
          </cell>
        </row>
        <row r="82">
          <cell r="A82">
            <v>45231</v>
          </cell>
          <cell r="E82">
            <v>3007.6282548283207</v>
          </cell>
          <cell r="H82">
            <v>348.0410301191709</v>
          </cell>
          <cell r="K82">
            <v>12</v>
          </cell>
        </row>
        <row r="83">
          <cell r="A83">
            <v>45261</v>
          </cell>
          <cell r="E83">
            <v>3011.5869825765053</v>
          </cell>
          <cell r="H83">
            <v>348.99368543537759</v>
          </cell>
          <cell r="K83">
            <v>12</v>
          </cell>
        </row>
      </sheetData>
      <sheetData sheetId="8">
        <row r="1">
          <cell r="B1" t="str">
            <v>General Service &gt; 50 to 999 kW</v>
          </cell>
          <cell r="C1" t="str">
            <v>General Service &gt; 1000 to 4999 kW</v>
          </cell>
          <cell r="D1" t="str">
            <v xml:space="preserve">Large User </v>
          </cell>
          <cell r="E1" t="str">
            <v xml:space="preserve">Streetlights </v>
          </cell>
        </row>
        <row r="21">
          <cell r="A21">
            <v>2011</v>
          </cell>
          <cell r="B21">
            <v>2.6103525778080933E-3</v>
          </cell>
          <cell r="C21">
            <v>2.1495544175129827E-3</v>
          </cell>
          <cell r="D21">
            <v>2.1831287867111618E-3</v>
          </cell>
          <cell r="E21">
            <v>2.7878718382878536E-3</v>
          </cell>
          <cell r="F21">
            <v>2.7777777777777779E-3</v>
          </cell>
        </row>
        <row r="22">
          <cell r="A22">
            <v>2012</v>
          </cell>
          <cell r="B22">
            <v>2.6817439904757239E-3</v>
          </cell>
          <cell r="C22">
            <v>2.2265725830308176E-3</v>
          </cell>
          <cell r="D22">
            <v>2.0790800944596537E-3</v>
          </cell>
          <cell r="E22">
            <v>2.7798337981264211E-3</v>
          </cell>
          <cell r="F22">
            <v>2.6488515485267811E-3</v>
          </cell>
        </row>
        <row r="23">
          <cell r="A23">
            <v>2013</v>
          </cell>
          <cell r="B23">
            <v>2.6664564308733901E-3</v>
          </cell>
          <cell r="C23">
            <v>2.3122517819095557E-3</v>
          </cell>
          <cell r="D23">
            <v>1.9282392068658341E-3</v>
          </cell>
          <cell r="E23">
            <v>2.7900647957117366E-3</v>
          </cell>
          <cell r="F23">
            <v>2.7777777777777779E-3</v>
          </cell>
        </row>
        <row r="24">
          <cell r="A24">
            <v>2014</v>
          </cell>
          <cell r="B24">
            <v>2.6205524728064667E-3</v>
          </cell>
          <cell r="C24">
            <v>2.196367346208991E-3</v>
          </cell>
          <cell r="D24">
            <v>1.9006623753635842E-3</v>
          </cell>
          <cell r="E24">
            <v>2.7863001425492218E-3</v>
          </cell>
          <cell r="F24">
            <v>2.777783848310616E-3</v>
          </cell>
        </row>
        <row r="25">
          <cell r="A25">
            <v>2015</v>
          </cell>
          <cell r="B25">
            <v>2.6925708295444813E-3</v>
          </cell>
          <cell r="C25">
            <v>2.2565373900444064E-3</v>
          </cell>
          <cell r="D25">
            <v>1.8548617900017409E-3</v>
          </cell>
          <cell r="E25">
            <v>2.8091793584711518E-3</v>
          </cell>
          <cell r="F25">
            <v>2.861313185553856E-3</v>
          </cell>
        </row>
        <row r="26">
          <cell r="A26">
            <v>2016</v>
          </cell>
          <cell r="B26">
            <v>2.7316135088635619E-3</v>
          </cell>
          <cell r="C26">
            <v>2.2600063825422728E-3</v>
          </cell>
          <cell r="D26">
            <v>1.8527121232061396E-3</v>
          </cell>
          <cell r="E26">
            <v>2.7839501708478141E-3</v>
          </cell>
          <cell r="F26">
            <v>2.8535535600534346E-3</v>
          </cell>
        </row>
        <row r="27">
          <cell r="A27">
            <v>2017</v>
          </cell>
          <cell r="B27">
            <v>2.7052696281793008E-3</v>
          </cell>
          <cell r="C27">
            <v>2.2908876044535633E-3</v>
          </cell>
          <cell r="D27">
            <v>1.9169148956665089E-3</v>
          </cell>
          <cell r="E27">
            <v>2.8227305510365522E-3</v>
          </cell>
          <cell r="F27">
            <v>2.845614218256741E-3</v>
          </cell>
        </row>
        <row r="28">
          <cell r="A28">
            <v>2018</v>
          </cell>
          <cell r="B28">
            <v>2.6971774951791367E-3</v>
          </cell>
          <cell r="C28">
            <v>2.2221998338221656E-3</v>
          </cell>
          <cell r="D28">
            <v>1.941705700281352E-3</v>
          </cell>
          <cell r="E28">
            <v>2.7901743764745844E-3</v>
          </cell>
          <cell r="F28">
            <v>2.8374888435548783E-3</v>
          </cell>
        </row>
        <row r="29">
          <cell r="A29">
            <v>2019</v>
          </cell>
          <cell r="B29">
            <v>2.6895910779380951E-3</v>
          </cell>
          <cell r="C29">
            <v>2.2013224093965994E-3</v>
          </cell>
          <cell r="D29">
            <v>1.9525925032579277E-3</v>
          </cell>
          <cell r="E29">
            <v>2.7913619565384179E-3</v>
          </cell>
          <cell r="F29">
            <v>2.8291708198109351E-3</v>
          </cell>
        </row>
        <row r="30">
          <cell r="A30">
            <v>2020</v>
          </cell>
          <cell r="B30">
            <v>2.7039514246426925E-3</v>
          </cell>
          <cell r="C30">
            <v>2.160819272550029E-3</v>
          </cell>
          <cell r="D30">
            <v>2.0765768643328931E-3</v>
          </cell>
          <cell r="E30">
            <v>2.7844449374749259E-3</v>
          </cell>
          <cell r="F30">
            <v>2.8143225702704742E-3</v>
          </cell>
        </row>
        <row r="31">
          <cell r="A31">
            <v>2021</v>
          </cell>
          <cell r="B31">
            <v>2.7087565224391762E-3</v>
          </cell>
          <cell r="C31">
            <v>2.0106773080965893E-3</v>
          </cell>
          <cell r="D31">
            <v>2.0272389459372406E-3</v>
          </cell>
          <cell r="E31">
            <v>2.7871252307481256E-3</v>
          </cell>
          <cell r="F31">
            <v>2.778211873382994E-3</v>
          </cell>
        </row>
        <row r="32">
          <cell r="A32">
            <v>2022</v>
          </cell>
          <cell r="B32">
            <v>2.6897683380942023E-3</v>
          </cell>
          <cell r="C32">
            <v>2.1771812856637893E-3</v>
          </cell>
          <cell r="D32">
            <v>1.9830057818951844E-3</v>
          </cell>
          <cell r="E32">
            <v>2.7925165317978949E-3</v>
          </cell>
          <cell r="F32">
            <v>2.802365414989327E-3</v>
          </cell>
        </row>
        <row r="33">
          <cell r="A33">
            <v>2023</v>
          </cell>
          <cell r="B33">
            <v>2.6897683380942023E-3</v>
          </cell>
          <cell r="C33">
            <v>2.1771812856637893E-3</v>
          </cell>
          <cell r="D33">
            <v>1.9830057818951844E-3</v>
          </cell>
          <cell r="E33">
            <v>2.7925165317978949E-3</v>
          </cell>
          <cell r="F33">
            <v>2.802365414989327E-3</v>
          </cell>
        </row>
      </sheetData>
      <sheetData sheetId="9">
        <row r="2">
          <cell r="F2" t="str">
            <v>GSlt50_NoCDM</v>
          </cell>
          <cell r="O2" t="str">
            <v>Predicted Consumption + CDM</v>
          </cell>
        </row>
        <row r="3">
          <cell r="A3">
            <v>40544</v>
          </cell>
          <cell r="F3">
            <v>6864837.5606799051</v>
          </cell>
          <cell r="O3">
            <v>6562806.8379370123</v>
          </cell>
        </row>
        <row r="4">
          <cell r="A4">
            <v>40575</v>
          </cell>
          <cell r="F4">
            <v>7486989.0006799055</v>
          </cell>
          <cell r="O4">
            <v>7398959.7729465263</v>
          </cell>
        </row>
        <row r="5">
          <cell r="A5">
            <v>40603</v>
          </cell>
          <cell r="F5">
            <v>7162036.2106799055</v>
          </cell>
          <cell r="O5">
            <v>7034014.1929901084</v>
          </cell>
        </row>
        <row r="6">
          <cell r="A6">
            <v>40634</v>
          </cell>
          <cell r="F6">
            <v>6476547.8606799087</v>
          </cell>
          <cell r="O6">
            <v>6529377.9746178985</v>
          </cell>
        </row>
        <row r="7">
          <cell r="A7">
            <v>40664</v>
          </cell>
          <cell r="F7">
            <v>6403514.4906799076</v>
          </cell>
          <cell r="O7">
            <v>6517844.8952533836</v>
          </cell>
        </row>
        <row r="8">
          <cell r="A8">
            <v>40695</v>
          </cell>
          <cell r="F8">
            <v>6877896.1406799043</v>
          </cell>
          <cell r="O8">
            <v>6976305.0854000328</v>
          </cell>
        </row>
        <row r="9">
          <cell r="A9">
            <v>40725</v>
          </cell>
          <cell r="F9">
            <v>7234914.1806799052</v>
          </cell>
          <cell r="O9">
            <v>6972332.8133846167</v>
          </cell>
        </row>
        <row r="10">
          <cell r="A10">
            <v>40756</v>
          </cell>
          <cell r="F10">
            <v>7344852.5306799076</v>
          </cell>
          <cell r="O10">
            <v>7326284.6669309121</v>
          </cell>
        </row>
        <row r="11">
          <cell r="A11">
            <v>40787</v>
          </cell>
          <cell r="F11">
            <v>6374849.0306799021</v>
          </cell>
          <cell r="O11">
            <v>6400269.1442541694</v>
          </cell>
        </row>
        <row r="12">
          <cell r="A12">
            <v>40817</v>
          </cell>
          <cell r="F12">
            <v>6197006.2306798976</v>
          </cell>
          <cell r="O12">
            <v>6156037.2651059497</v>
          </cell>
        </row>
        <row r="13">
          <cell r="A13">
            <v>40848</v>
          </cell>
          <cell r="F13">
            <v>6512655.0606799014</v>
          </cell>
          <cell r="O13">
            <v>6810263.576621403</v>
          </cell>
        </row>
        <row r="14">
          <cell r="A14">
            <v>40878</v>
          </cell>
          <cell r="F14">
            <v>8516346.6906799022</v>
          </cell>
          <cell r="O14">
            <v>8658624.4890016112</v>
          </cell>
        </row>
        <row r="15">
          <cell r="A15">
            <v>40909</v>
          </cell>
          <cell r="F15">
            <v>6574209.2444903748</v>
          </cell>
          <cell r="O15">
            <v>6837024.1330730282</v>
          </cell>
        </row>
        <row r="16">
          <cell r="A16">
            <v>40940</v>
          </cell>
          <cell r="F16">
            <v>7340119.5544903772</v>
          </cell>
          <cell r="O16">
            <v>7687248.4865175439</v>
          </cell>
        </row>
        <row r="17">
          <cell r="A17">
            <v>40969</v>
          </cell>
          <cell r="F17">
            <v>6958502.994490372</v>
          </cell>
          <cell r="O17">
            <v>7506370.0545764426</v>
          </cell>
        </row>
        <row r="18">
          <cell r="A18">
            <v>41000</v>
          </cell>
          <cell r="F18">
            <v>6528936.0744903851</v>
          </cell>
          <cell r="O18">
            <v>6585451.8800998945</v>
          </cell>
        </row>
        <row r="19">
          <cell r="A19">
            <v>41030</v>
          </cell>
          <cell r="F19">
            <v>6426033.404490374</v>
          </cell>
          <cell r="O19">
            <v>6403844.1830399409</v>
          </cell>
        </row>
        <row r="20">
          <cell r="A20">
            <v>41061</v>
          </cell>
          <cell r="F20">
            <v>6971087.1044903705</v>
          </cell>
          <cell r="O20">
            <v>6835847.8696033573</v>
          </cell>
        </row>
        <row r="21">
          <cell r="A21">
            <v>41091</v>
          </cell>
          <cell r="F21">
            <v>7716520.8544903751</v>
          </cell>
          <cell r="O21">
            <v>7468337.0286047356</v>
          </cell>
        </row>
        <row r="22">
          <cell r="A22">
            <v>41122</v>
          </cell>
          <cell r="F22">
            <v>7843878.4144903794</v>
          </cell>
          <cell r="O22">
            <v>7885383.0511057815</v>
          </cell>
        </row>
        <row r="23">
          <cell r="A23">
            <v>41153</v>
          </cell>
          <cell r="F23">
            <v>6441465.9444903778</v>
          </cell>
          <cell r="O23">
            <v>6563889.918441697</v>
          </cell>
        </row>
        <row r="24">
          <cell r="A24">
            <v>41183</v>
          </cell>
          <cell r="F24">
            <v>6350300.914490371</v>
          </cell>
          <cell r="O24">
            <v>6360280.2927045701</v>
          </cell>
        </row>
        <row r="25">
          <cell r="A25">
            <v>41214</v>
          </cell>
          <cell r="F25">
            <v>7024430.374490384</v>
          </cell>
          <cell r="O25">
            <v>7005216.2302425876</v>
          </cell>
        </row>
        <row r="26">
          <cell r="A26">
            <v>41244</v>
          </cell>
          <cell r="F26">
            <v>8378458.2844903842</v>
          </cell>
          <cell r="O26">
            <v>8522456.0755384192</v>
          </cell>
        </row>
        <row r="27">
          <cell r="A27">
            <v>41275</v>
          </cell>
          <cell r="F27">
            <v>7057432.2289354121</v>
          </cell>
          <cell r="O27">
            <v>7274151.3124525212</v>
          </cell>
        </row>
        <row r="28">
          <cell r="A28">
            <v>41306</v>
          </cell>
          <cell r="F28">
            <v>7593243.098935415</v>
          </cell>
          <cell r="O28">
            <v>7583301.5409772489</v>
          </cell>
        </row>
        <row r="29">
          <cell r="A29">
            <v>41334</v>
          </cell>
          <cell r="F29">
            <v>7735467.3789354125</v>
          </cell>
          <cell r="O29">
            <v>7669365.0993933603</v>
          </cell>
        </row>
        <row r="30">
          <cell r="A30">
            <v>41365</v>
          </cell>
          <cell r="F30">
            <v>6936016.7489354145</v>
          </cell>
          <cell r="O30">
            <v>6897534.7799782166</v>
          </cell>
        </row>
        <row r="31">
          <cell r="A31">
            <v>41395</v>
          </cell>
          <cell r="F31">
            <v>6937866.048935418</v>
          </cell>
          <cell r="O31">
            <v>6925843.088711882</v>
          </cell>
        </row>
        <row r="32">
          <cell r="A32">
            <v>41426</v>
          </cell>
          <cell r="F32">
            <v>6780363.4189354125</v>
          </cell>
          <cell r="O32">
            <v>6889687.0792850582</v>
          </cell>
        </row>
        <row r="33">
          <cell r="A33">
            <v>41456</v>
          </cell>
          <cell r="F33">
            <v>7593943.1689354144</v>
          </cell>
          <cell r="O33">
            <v>7654065.3159943279</v>
          </cell>
        </row>
        <row r="34">
          <cell r="A34">
            <v>41487</v>
          </cell>
          <cell r="F34">
            <v>7611748.6689354172</v>
          </cell>
          <cell r="O34">
            <v>7756021.9631990036</v>
          </cell>
        </row>
        <row r="35">
          <cell r="A35">
            <v>41518</v>
          </cell>
          <cell r="F35">
            <v>6250680.5689354129</v>
          </cell>
          <cell r="O35">
            <v>6430120.1180892168</v>
          </cell>
        </row>
        <row r="36">
          <cell r="A36">
            <v>41548</v>
          </cell>
          <cell r="F36">
            <v>6826886.2589354143</v>
          </cell>
          <cell r="O36">
            <v>6873915.4091298571</v>
          </cell>
        </row>
        <row r="37">
          <cell r="A37">
            <v>41579</v>
          </cell>
          <cell r="F37">
            <v>6939097.1989354165</v>
          </cell>
          <cell r="O37">
            <v>6767835.6976803783</v>
          </cell>
        </row>
        <row r="38">
          <cell r="A38">
            <v>41609</v>
          </cell>
          <cell r="F38">
            <v>9532516.128935419</v>
          </cell>
          <cell r="O38">
            <v>9145380.1660939027</v>
          </cell>
        </row>
        <row r="39">
          <cell r="A39">
            <v>41640</v>
          </cell>
          <cell r="F39">
            <v>7487898.8517205259</v>
          </cell>
          <cell r="O39">
            <v>7011804.8650734155</v>
          </cell>
        </row>
        <row r="40">
          <cell r="A40">
            <v>41671</v>
          </cell>
          <cell r="F40">
            <v>8502995.9417205229</v>
          </cell>
          <cell r="O40">
            <v>8129791.9199622497</v>
          </cell>
        </row>
        <row r="41">
          <cell r="A41">
            <v>41699</v>
          </cell>
          <cell r="F41">
            <v>8235800.4217205308</v>
          </cell>
          <cell r="O41">
            <v>7702548.1177082658</v>
          </cell>
        </row>
        <row r="42">
          <cell r="A42">
            <v>41730</v>
          </cell>
          <cell r="F42">
            <v>7581461.2417205265</v>
          </cell>
          <cell r="O42">
            <v>7560593.7648987956</v>
          </cell>
        </row>
        <row r="43">
          <cell r="A43">
            <v>41760</v>
          </cell>
          <cell r="F43">
            <v>6902215.0417205226</v>
          </cell>
          <cell r="O43">
            <v>7047376.7943854295</v>
          </cell>
        </row>
        <row r="44">
          <cell r="A44">
            <v>41791</v>
          </cell>
          <cell r="F44">
            <v>6554303.0217205258</v>
          </cell>
          <cell r="O44">
            <v>6549446.8418473098</v>
          </cell>
        </row>
        <row r="45">
          <cell r="A45">
            <v>41821</v>
          </cell>
          <cell r="F45">
            <v>7496044.9317205288</v>
          </cell>
          <cell r="O45">
            <v>7885324.6634207293</v>
          </cell>
        </row>
        <row r="46">
          <cell r="A46">
            <v>41852</v>
          </cell>
          <cell r="F46">
            <v>7049683.7417205274</v>
          </cell>
          <cell r="O46">
            <v>7275377.6149904048</v>
          </cell>
        </row>
        <row r="47">
          <cell r="A47">
            <v>41883</v>
          </cell>
          <cell r="F47">
            <v>6616002.9717205288</v>
          </cell>
          <cell r="O47">
            <v>6698177.839950392</v>
          </cell>
        </row>
        <row r="48">
          <cell r="A48">
            <v>41913</v>
          </cell>
          <cell r="F48">
            <v>6897925.29172053</v>
          </cell>
          <cell r="O48">
            <v>6923293.8693092782</v>
          </cell>
        </row>
        <row r="49">
          <cell r="A49">
            <v>41944</v>
          </cell>
          <cell r="F49">
            <v>7293217.2817205237</v>
          </cell>
          <cell r="O49">
            <v>7108539.8372001406</v>
          </cell>
        </row>
        <row r="50">
          <cell r="A50">
            <v>41974</v>
          </cell>
          <cell r="F50">
            <v>9033496.731720522</v>
          </cell>
          <cell r="O50">
            <v>9095622.8689954262</v>
          </cell>
        </row>
        <row r="51">
          <cell r="A51">
            <v>42005</v>
          </cell>
          <cell r="F51">
            <v>9162367.7804134693</v>
          </cell>
          <cell r="O51">
            <v>8801513.3064302187</v>
          </cell>
        </row>
        <row r="52">
          <cell r="A52">
            <v>42036</v>
          </cell>
          <cell r="F52">
            <v>8827828.0406544302</v>
          </cell>
          <cell r="O52">
            <v>8042857.7602136498</v>
          </cell>
        </row>
        <row r="53">
          <cell r="A53">
            <v>42064</v>
          </cell>
          <cell r="F53">
            <v>8435812.8310158737</v>
          </cell>
          <cell r="O53">
            <v>8160903.4344978137</v>
          </cell>
        </row>
        <row r="54">
          <cell r="A54">
            <v>42095</v>
          </cell>
          <cell r="F54">
            <v>7370231.4141484043</v>
          </cell>
          <cell r="O54">
            <v>7479481.0680919001</v>
          </cell>
        </row>
        <row r="55">
          <cell r="A55">
            <v>42125</v>
          </cell>
          <cell r="F55">
            <v>7077182.7683652705</v>
          </cell>
          <cell r="O55">
            <v>7029913.1576919379</v>
          </cell>
        </row>
        <row r="56">
          <cell r="A56">
            <v>42156</v>
          </cell>
          <cell r="F56">
            <v>6914019.9057146711</v>
          </cell>
          <cell r="O56">
            <v>7159488.915692661</v>
          </cell>
        </row>
        <row r="57">
          <cell r="A57">
            <v>42186</v>
          </cell>
          <cell r="F57">
            <v>7837310.6719797337</v>
          </cell>
          <cell r="O57">
            <v>8011620.2164255194</v>
          </cell>
        </row>
        <row r="58">
          <cell r="A58">
            <v>42217</v>
          </cell>
          <cell r="F58">
            <v>7385438.6527026212</v>
          </cell>
          <cell r="O58">
            <v>7555528.2281145435</v>
          </cell>
        </row>
        <row r="59">
          <cell r="A59">
            <v>42248</v>
          </cell>
          <cell r="F59">
            <v>7261609.6984857554</v>
          </cell>
          <cell r="O59">
            <v>7039538.5126438951</v>
          </cell>
        </row>
        <row r="60">
          <cell r="A60">
            <v>42278</v>
          </cell>
          <cell r="F60">
            <v>6991164.0021002153</v>
          </cell>
          <cell r="O60">
            <v>7002504.2601674534</v>
          </cell>
        </row>
        <row r="61">
          <cell r="A61">
            <v>42309</v>
          </cell>
          <cell r="F61">
            <v>6518609.4286062401</v>
          </cell>
          <cell r="O61">
            <v>6787063.7488551568</v>
          </cell>
        </row>
        <row r="62">
          <cell r="A62">
            <v>42339</v>
          </cell>
          <cell r="F62">
            <v>6890863.0382447885</v>
          </cell>
          <cell r="O62">
            <v>7391931.3192781564</v>
          </cell>
        </row>
        <row r="63">
          <cell r="A63">
            <v>42370</v>
          </cell>
          <cell r="F63">
            <v>8689256.1018550042</v>
          </cell>
          <cell r="O63">
            <v>8748079.853095362</v>
          </cell>
        </row>
        <row r="64">
          <cell r="A64">
            <v>42401</v>
          </cell>
          <cell r="F64">
            <v>8524672.8247465622</v>
          </cell>
          <cell r="O64">
            <v>8676754.581608329</v>
          </cell>
        </row>
        <row r="65">
          <cell r="A65">
            <v>42430</v>
          </cell>
          <cell r="F65">
            <v>8034077.1524574133</v>
          </cell>
          <cell r="O65">
            <v>8238701.7280391166</v>
          </cell>
        </row>
        <row r="66">
          <cell r="A66">
            <v>42461</v>
          </cell>
          <cell r="F66">
            <v>7906470.30908392</v>
          </cell>
          <cell r="O66">
            <v>7735896.6773268702</v>
          </cell>
        </row>
        <row r="67">
          <cell r="A67">
            <v>42491</v>
          </cell>
          <cell r="F67">
            <v>6742797.6054694587</v>
          </cell>
          <cell r="O67">
            <v>6647382.0860558469</v>
          </cell>
        </row>
        <row r="68">
          <cell r="A68">
            <v>42522</v>
          </cell>
          <cell r="F68">
            <v>7675214.5211321106</v>
          </cell>
          <cell r="O68">
            <v>7616998.2290718853</v>
          </cell>
        </row>
        <row r="69">
          <cell r="A69">
            <v>42552</v>
          </cell>
          <cell r="F69">
            <v>8203345.3452284951</v>
          </cell>
          <cell r="O69">
            <v>8047007.9041975131</v>
          </cell>
        </row>
        <row r="70">
          <cell r="A70">
            <v>42583</v>
          </cell>
          <cell r="F70">
            <v>8087094.0199272949</v>
          </cell>
          <cell r="O70">
            <v>7705112.3523209514</v>
          </cell>
        </row>
        <row r="71">
          <cell r="A71">
            <v>42614</v>
          </cell>
          <cell r="F71">
            <v>7364858.7428188557</v>
          </cell>
          <cell r="O71">
            <v>7195838.9537822101</v>
          </cell>
        </row>
        <row r="72">
          <cell r="A72">
            <v>42644</v>
          </cell>
          <cell r="F72">
            <v>6481920.940409217</v>
          </cell>
          <cell r="O72">
            <v>6443967.2864008658</v>
          </cell>
        </row>
        <row r="73">
          <cell r="A73">
            <v>42675</v>
          </cell>
          <cell r="F73">
            <v>6598590.6946260817</v>
          </cell>
          <cell r="O73">
            <v>6901058.0305287782</v>
          </cell>
        </row>
        <row r="74">
          <cell r="A74">
            <v>42705</v>
          </cell>
          <cell r="F74">
            <v>8424033.8464333117</v>
          </cell>
          <cell r="O74">
            <v>8311752.7212587334</v>
          </cell>
        </row>
        <row r="75">
          <cell r="A75">
            <v>42736</v>
          </cell>
          <cell r="F75">
            <v>8961782.937473489</v>
          </cell>
          <cell r="O75">
            <v>9232165.7940519787</v>
          </cell>
        </row>
        <row r="76">
          <cell r="A76">
            <v>42767</v>
          </cell>
          <cell r="F76">
            <v>7475683.5639795121</v>
          </cell>
          <cell r="O76">
            <v>7882324.2443375671</v>
          </cell>
        </row>
        <row r="77">
          <cell r="A77">
            <v>42795</v>
          </cell>
          <cell r="F77">
            <v>8386104.0073530022</v>
          </cell>
          <cell r="O77">
            <v>8253954.0071200216</v>
          </cell>
        </row>
        <row r="78">
          <cell r="A78">
            <v>42826</v>
          </cell>
          <cell r="F78">
            <v>6961618.7254252993</v>
          </cell>
          <cell r="O78">
            <v>7212086.7014014833</v>
          </cell>
        </row>
        <row r="79">
          <cell r="A79">
            <v>42856</v>
          </cell>
          <cell r="F79">
            <v>6487938.850726502</v>
          </cell>
          <cell r="O79">
            <v>6567844.2266248344</v>
          </cell>
        </row>
        <row r="80">
          <cell r="A80">
            <v>42887</v>
          </cell>
          <cell r="F80">
            <v>7096252.9422927629</v>
          </cell>
          <cell r="O80">
            <v>7147571.8721316066</v>
          </cell>
        </row>
        <row r="81">
          <cell r="A81">
            <v>42917</v>
          </cell>
          <cell r="F81">
            <v>6969986.9760277011</v>
          </cell>
          <cell r="O81">
            <v>7113515.5698735463</v>
          </cell>
        </row>
        <row r="82">
          <cell r="A82">
            <v>42948</v>
          </cell>
          <cell r="F82">
            <v>7469547.1206060164</v>
          </cell>
          <cell r="O82">
            <v>7741908.8867209628</v>
          </cell>
        </row>
        <row r="83">
          <cell r="A83">
            <v>42979</v>
          </cell>
          <cell r="F83">
            <v>6971224.8651843295</v>
          </cell>
          <cell r="O83">
            <v>6853169.8101892723</v>
          </cell>
        </row>
        <row r="84">
          <cell r="A84">
            <v>43009</v>
          </cell>
          <cell r="F84">
            <v>6295611.4001240861</v>
          </cell>
          <cell r="O84">
            <v>6339946.4674176546</v>
          </cell>
        </row>
        <row r="85">
          <cell r="A85">
            <v>43040</v>
          </cell>
          <cell r="F85">
            <v>7055249.0097626392</v>
          </cell>
          <cell r="O85">
            <v>7051858.7985970443</v>
          </cell>
        </row>
        <row r="86">
          <cell r="A86">
            <v>43070</v>
          </cell>
          <cell r="F86">
            <v>7872393.2507264968</v>
          </cell>
          <cell r="O86">
            <v>7379993.7330338135</v>
          </cell>
        </row>
        <row r="87">
          <cell r="A87">
            <v>43101</v>
          </cell>
          <cell r="F87">
            <v>8973675.8913750686</v>
          </cell>
          <cell r="O87">
            <v>8819564.543096235</v>
          </cell>
        </row>
        <row r="88">
          <cell r="A88">
            <v>43132</v>
          </cell>
          <cell r="F88">
            <v>7560592.093784716</v>
          </cell>
          <cell r="O88">
            <v>7813809.4229544681</v>
          </cell>
        </row>
        <row r="89">
          <cell r="A89">
            <v>43160</v>
          </cell>
          <cell r="F89">
            <v>8232567.2745076045</v>
          </cell>
          <cell r="O89">
            <v>8169216.9833276747</v>
          </cell>
        </row>
        <row r="90">
          <cell r="A90">
            <v>43191</v>
          </cell>
          <cell r="F90">
            <v>7175356.5853509782</v>
          </cell>
          <cell r="O90">
            <v>6878258.276681249</v>
          </cell>
        </row>
        <row r="91">
          <cell r="A91">
            <v>43221</v>
          </cell>
          <cell r="F91">
            <v>7104279.4576401319</v>
          </cell>
          <cell r="O91">
            <v>7076647.9927029619</v>
          </cell>
        </row>
        <row r="92">
          <cell r="A92">
            <v>43252</v>
          </cell>
          <cell r="F92">
            <v>7590209.0961943539</v>
          </cell>
          <cell r="O92">
            <v>7612271.7594322097</v>
          </cell>
        </row>
        <row r="93">
          <cell r="A93">
            <v>43282</v>
          </cell>
          <cell r="F93">
            <v>7685013.5202907361</v>
          </cell>
          <cell r="O93">
            <v>7573854.5712693427</v>
          </cell>
        </row>
        <row r="94">
          <cell r="A94">
            <v>43313</v>
          </cell>
          <cell r="F94">
            <v>8305832.5949895326</v>
          </cell>
          <cell r="O94">
            <v>8093642.6226280155</v>
          </cell>
        </row>
        <row r="95">
          <cell r="A95">
            <v>43344</v>
          </cell>
          <cell r="F95">
            <v>7235600.4407726647</v>
          </cell>
          <cell r="O95">
            <v>7072402.1769314893</v>
          </cell>
        </row>
        <row r="96">
          <cell r="A96">
            <v>43374</v>
          </cell>
          <cell r="F96">
            <v>6858390.011857003</v>
          </cell>
          <cell r="O96">
            <v>6689434.694534353</v>
          </cell>
        </row>
        <row r="97">
          <cell r="A97">
            <v>43405</v>
          </cell>
          <cell r="F97">
            <v>6844367.4480015812</v>
          </cell>
          <cell r="O97">
            <v>6618410.1780493679</v>
          </cell>
        </row>
        <row r="98">
          <cell r="A98">
            <v>43435</v>
          </cell>
          <cell r="F98">
            <v>8731785.7901702579</v>
          </cell>
          <cell r="O98">
            <v>8772240.019093452</v>
          </cell>
        </row>
        <row r="99">
          <cell r="A99">
            <v>43466</v>
          </cell>
          <cell r="F99">
            <v>9100450.7979688402</v>
          </cell>
          <cell r="O99">
            <v>8835571.9181145951</v>
          </cell>
        </row>
        <row r="100">
          <cell r="A100">
            <v>43497</v>
          </cell>
          <cell r="F100">
            <v>8257335.0678483583</v>
          </cell>
          <cell r="O100">
            <v>8281105.367326187</v>
          </cell>
        </row>
        <row r="101">
          <cell r="A101">
            <v>43525</v>
          </cell>
          <cell r="F101">
            <v>8209950.1811013678</v>
          </cell>
          <cell r="O101">
            <v>8009344.4703606023</v>
          </cell>
        </row>
        <row r="102">
          <cell r="A102">
            <v>43556</v>
          </cell>
          <cell r="F102">
            <v>7384598.2196555957</v>
          </cell>
          <cell r="O102">
            <v>7398474.5959056551</v>
          </cell>
        </row>
        <row r="103">
          <cell r="A103">
            <v>43586</v>
          </cell>
          <cell r="F103">
            <v>7011908.0220652344</v>
          </cell>
          <cell r="O103">
            <v>7173066.3942419402</v>
          </cell>
        </row>
        <row r="104">
          <cell r="A104">
            <v>43617</v>
          </cell>
          <cell r="F104">
            <v>6642423.5594146261</v>
          </cell>
          <cell r="O104">
            <v>6841564.8965108059</v>
          </cell>
        </row>
        <row r="105">
          <cell r="A105">
            <v>43647</v>
          </cell>
          <cell r="F105">
            <v>7953798.4027881147</v>
          </cell>
          <cell r="O105">
            <v>7847107.6562731648</v>
          </cell>
        </row>
        <row r="106">
          <cell r="A106">
            <v>43678</v>
          </cell>
          <cell r="F106">
            <v>7820229.9304989632</v>
          </cell>
          <cell r="O106">
            <v>7899962.5218917094</v>
          </cell>
        </row>
        <row r="107">
          <cell r="A107">
            <v>43709</v>
          </cell>
          <cell r="F107">
            <v>7019323.2991736615</v>
          </cell>
          <cell r="O107">
            <v>7119881.2827770589</v>
          </cell>
        </row>
        <row r="108">
          <cell r="A108">
            <v>43739</v>
          </cell>
          <cell r="F108">
            <v>6782854.7690531816</v>
          </cell>
          <cell r="O108">
            <v>6836479.1221885877</v>
          </cell>
        </row>
        <row r="109">
          <cell r="A109">
            <v>43770</v>
          </cell>
          <cell r="F109">
            <v>6765629.6027881224</v>
          </cell>
          <cell r="O109">
            <v>6473624.6121449806</v>
          </cell>
        </row>
        <row r="110">
          <cell r="A110">
            <v>43800</v>
          </cell>
          <cell r="F110">
            <v>8143431.5883302838</v>
          </cell>
          <cell r="O110">
            <v>8119214.0907436097</v>
          </cell>
        </row>
        <row r="111">
          <cell r="A111">
            <v>43831</v>
          </cell>
          <cell r="F111">
            <v>9133853.9773062132</v>
          </cell>
          <cell r="O111">
            <v>9417652.7771500461</v>
          </cell>
        </row>
        <row r="112">
          <cell r="A112">
            <v>43862</v>
          </cell>
          <cell r="F112">
            <v>8086938.7194748772</v>
          </cell>
          <cell r="O112">
            <v>8158524.8167445762</v>
          </cell>
        </row>
        <row r="113">
          <cell r="A113">
            <v>43891</v>
          </cell>
          <cell r="F113">
            <v>7679145.8712821063</v>
          </cell>
          <cell r="O113">
            <v>7943626.1937399628</v>
          </cell>
        </row>
        <row r="114">
          <cell r="A114">
            <v>43922</v>
          </cell>
          <cell r="F114">
            <v>6710329.7941736775</v>
          </cell>
          <cell r="O114">
            <v>6670886.3959076228</v>
          </cell>
        </row>
        <row r="115">
          <cell r="A115">
            <v>43952</v>
          </cell>
          <cell r="F115">
            <v>6149818.835137534</v>
          </cell>
          <cell r="O115">
            <v>6026266.0505333673</v>
          </cell>
        </row>
        <row r="116">
          <cell r="A116">
            <v>43983</v>
          </cell>
          <cell r="F116">
            <v>6828756.04959537</v>
          </cell>
          <cell r="O116">
            <v>6707453.1723363157</v>
          </cell>
        </row>
        <row r="117">
          <cell r="A117">
            <v>44013</v>
          </cell>
          <cell r="F117">
            <v>7775470.7291134307</v>
          </cell>
          <cell r="O117">
            <v>7426504.1133602476</v>
          </cell>
        </row>
        <row r="118">
          <cell r="A118">
            <v>44044</v>
          </cell>
          <cell r="F118">
            <v>7602092.4544146396</v>
          </cell>
          <cell r="O118">
            <v>7565155.3136947127</v>
          </cell>
        </row>
        <row r="119">
          <cell r="A119">
            <v>44075</v>
          </cell>
          <cell r="F119">
            <v>6802526.1989929536</v>
          </cell>
          <cell r="O119">
            <v>6904496.7358663017</v>
          </cell>
        </row>
        <row r="120">
          <cell r="A120">
            <v>44105</v>
          </cell>
          <cell r="F120">
            <v>6713600.6953784954</v>
          </cell>
          <cell r="O120">
            <v>6704008.7156014657</v>
          </cell>
        </row>
        <row r="121">
          <cell r="A121">
            <v>44136</v>
          </cell>
          <cell r="F121">
            <v>6639791.5001977691</v>
          </cell>
          <cell r="O121">
            <v>6914757.8453892721</v>
          </cell>
        </row>
        <row r="122">
          <cell r="A122">
            <v>44166</v>
          </cell>
          <cell r="F122">
            <v>7370193.7845351249</v>
          </cell>
          <cell r="O122">
            <v>7397920.0672835037</v>
          </cell>
        </row>
        <row r="123">
          <cell r="A123">
            <v>44197</v>
          </cell>
          <cell r="F123">
            <v>9052771.0857710969</v>
          </cell>
          <cell r="O123">
            <v>9216170.3947720919</v>
          </cell>
        </row>
        <row r="124">
          <cell r="A124">
            <v>44228</v>
          </cell>
          <cell r="F124">
            <v>8634891.8664939813</v>
          </cell>
          <cell r="O124">
            <v>8548582.63148693</v>
          </cell>
        </row>
        <row r="125">
          <cell r="A125">
            <v>44256</v>
          </cell>
          <cell r="F125">
            <v>7932623.7508313302</v>
          </cell>
          <cell r="O125">
            <v>8186021.7749317531</v>
          </cell>
        </row>
        <row r="126">
          <cell r="A126">
            <v>44287</v>
          </cell>
          <cell r="F126">
            <v>7283139.1821566392</v>
          </cell>
          <cell r="O126">
            <v>7419494.1548491511</v>
          </cell>
        </row>
        <row r="127">
          <cell r="A127">
            <v>44317</v>
          </cell>
          <cell r="F127">
            <v>6652107.6448072325</v>
          </cell>
          <cell r="O127">
            <v>6593963.7053695349</v>
          </cell>
        </row>
        <row r="128">
          <cell r="A128">
            <v>44348</v>
          </cell>
          <cell r="O128">
            <v>6930658.098265755</v>
          </cell>
        </row>
        <row r="129">
          <cell r="A129">
            <v>44378</v>
          </cell>
          <cell r="O129">
            <v>8021013.4951192709</v>
          </cell>
        </row>
        <row r="130">
          <cell r="A130">
            <v>44409</v>
          </cell>
          <cell r="O130">
            <v>8284678.7318000365</v>
          </cell>
        </row>
        <row r="131">
          <cell r="A131">
            <v>44440</v>
          </cell>
          <cell r="O131">
            <v>7978807.0700837374</v>
          </cell>
        </row>
        <row r="132">
          <cell r="A132">
            <v>44470</v>
          </cell>
          <cell r="O132">
            <v>7525764.4186505787</v>
          </cell>
        </row>
        <row r="133">
          <cell r="A133">
            <v>44501</v>
          </cell>
          <cell r="O133">
            <v>7507402.6703085294</v>
          </cell>
        </row>
        <row r="134">
          <cell r="A134">
            <v>44531</v>
          </cell>
          <cell r="O134">
            <v>8498556.2174362503</v>
          </cell>
        </row>
        <row r="135">
          <cell r="A135">
            <v>44562</v>
          </cell>
          <cell r="O135">
            <v>8970563.6933263801</v>
          </cell>
        </row>
        <row r="136">
          <cell r="A136">
            <v>44593</v>
          </cell>
          <cell r="O136">
            <v>8816188.3458125368</v>
          </cell>
        </row>
        <row r="137">
          <cell r="A137">
            <v>44621</v>
          </cell>
          <cell r="O137">
            <v>8461852.2775423154</v>
          </cell>
        </row>
        <row r="138">
          <cell r="A138">
            <v>44652</v>
          </cell>
          <cell r="O138">
            <v>7847051.0905091455</v>
          </cell>
        </row>
        <row r="139">
          <cell r="A139">
            <v>44682</v>
          </cell>
          <cell r="O139">
            <v>7615673.478778176</v>
          </cell>
        </row>
        <row r="140">
          <cell r="A140">
            <v>44713</v>
          </cell>
          <cell r="O140">
            <v>7926014.3130099084</v>
          </cell>
        </row>
        <row r="141">
          <cell r="A141">
            <v>44743</v>
          </cell>
          <cell r="O141">
            <v>8411604.4785730466</v>
          </cell>
        </row>
        <row r="142">
          <cell r="A142">
            <v>44774</v>
          </cell>
          <cell r="O142">
            <v>8284887.4729600241</v>
          </cell>
        </row>
        <row r="143">
          <cell r="A143">
            <v>44805</v>
          </cell>
          <cell r="O143">
            <v>7454862.3832195783</v>
          </cell>
        </row>
        <row r="144">
          <cell r="A144">
            <v>44835</v>
          </cell>
          <cell r="O144">
            <v>7332300.1794069884</v>
          </cell>
        </row>
        <row r="145">
          <cell r="A145">
            <v>44866</v>
          </cell>
          <cell r="O145">
            <v>7876465.747401949</v>
          </cell>
        </row>
        <row r="146">
          <cell r="A146">
            <v>44896</v>
          </cell>
          <cell r="O146">
            <v>8662409.2081512213</v>
          </cell>
        </row>
        <row r="147">
          <cell r="A147">
            <v>44927</v>
          </cell>
          <cell r="O147">
            <v>9140116.1255650856</v>
          </cell>
        </row>
        <row r="148">
          <cell r="A148">
            <v>44958</v>
          </cell>
          <cell r="O148">
            <v>8986052.53977824</v>
          </cell>
        </row>
        <row r="149">
          <cell r="A149">
            <v>44986</v>
          </cell>
          <cell r="O149">
            <v>8632028.6435848624</v>
          </cell>
        </row>
        <row r="150">
          <cell r="A150">
            <v>45017</v>
          </cell>
          <cell r="O150">
            <v>8017540.0395184979</v>
          </cell>
        </row>
        <row r="151">
          <cell r="A151">
            <v>45047</v>
          </cell>
          <cell r="O151">
            <v>7786475.4221851248</v>
          </cell>
        </row>
        <row r="152">
          <cell r="A152">
            <v>45078</v>
          </cell>
          <cell r="O152">
            <v>8097129.6627867771</v>
          </cell>
        </row>
        <row r="153">
          <cell r="A153">
            <v>45108</v>
          </cell>
          <cell r="O153">
            <v>8583033.6472344119</v>
          </cell>
        </row>
        <row r="154">
          <cell r="A154">
            <v>45139</v>
          </cell>
          <cell r="O154">
            <v>8456630.8735634256</v>
          </cell>
        </row>
        <row r="155">
          <cell r="A155">
            <v>45170</v>
          </cell>
          <cell r="O155">
            <v>7626920.4293662347</v>
          </cell>
        </row>
        <row r="156">
          <cell r="A156">
            <v>45200</v>
          </cell>
          <cell r="O156">
            <v>7504673.2852425091</v>
          </cell>
        </row>
        <row r="157">
          <cell r="A157">
            <v>45231</v>
          </cell>
          <cell r="O157">
            <v>8049154.3276170585</v>
          </cell>
        </row>
        <row r="158">
          <cell r="A158">
            <v>45261</v>
          </cell>
          <cell r="O158">
            <v>8835413.67798247</v>
          </cell>
        </row>
      </sheetData>
      <sheetData sheetId="10">
        <row r="2">
          <cell r="F2" t="str">
            <v>GS50to999_NoCDM</v>
          </cell>
          <cell r="O2" t="str">
            <v>Predicted Consumption + CDM</v>
          </cell>
        </row>
        <row r="3">
          <cell r="A3">
            <v>40544</v>
          </cell>
          <cell r="F3">
            <v>16717266.821217919</v>
          </cell>
          <cell r="O3">
            <v>16260849.843245745</v>
          </cell>
        </row>
        <row r="4">
          <cell r="A4">
            <v>40575</v>
          </cell>
          <cell r="F4">
            <v>15751669.901217917</v>
          </cell>
          <cell r="O4">
            <v>15612873.394249158</v>
          </cell>
        </row>
        <row r="5">
          <cell r="A5">
            <v>40603</v>
          </cell>
          <cell r="F5">
            <v>16670464.701217921</v>
          </cell>
          <cell r="O5">
            <v>16513696.636268759</v>
          </cell>
        </row>
        <row r="6">
          <cell r="A6">
            <v>40634</v>
          </cell>
          <cell r="F6">
            <v>14963148.60121792</v>
          </cell>
          <cell r="O6">
            <v>15037222.822149312</v>
          </cell>
        </row>
        <row r="7">
          <cell r="A7">
            <v>40664</v>
          </cell>
          <cell r="F7">
            <v>15480338.171217926</v>
          </cell>
          <cell r="O7">
            <v>15664526.687477402</v>
          </cell>
        </row>
        <row r="8">
          <cell r="A8">
            <v>40695</v>
          </cell>
          <cell r="F8">
            <v>16377529.561217919</v>
          </cell>
          <cell r="O8">
            <v>16489544.530570513</v>
          </cell>
        </row>
        <row r="9">
          <cell r="A9">
            <v>40725</v>
          </cell>
          <cell r="F9">
            <v>17038934.041217919</v>
          </cell>
          <cell r="O9">
            <v>16688373.583877172</v>
          </cell>
        </row>
        <row r="10">
          <cell r="A10">
            <v>40756</v>
          </cell>
          <cell r="F10">
            <v>16792927.091217916</v>
          </cell>
          <cell r="O10">
            <v>16768137.979657046</v>
          </cell>
        </row>
        <row r="11">
          <cell r="A11">
            <v>40787</v>
          </cell>
          <cell r="F11">
            <v>15759561.551217917</v>
          </cell>
          <cell r="O11">
            <v>15786777.033338888</v>
          </cell>
        </row>
        <row r="12">
          <cell r="A12">
            <v>40817</v>
          </cell>
          <cell r="F12">
            <v>15586290.931217926</v>
          </cell>
          <cell r="O12">
            <v>15570080.148900526</v>
          </cell>
        </row>
        <row r="13">
          <cell r="A13">
            <v>40848</v>
          </cell>
          <cell r="F13">
            <v>15941400.461217923</v>
          </cell>
          <cell r="O13">
            <v>16343330.593193036</v>
          </cell>
        </row>
        <row r="14">
          <cell r="A14">
            <v>40878</v>
          </cell>
          <cell r="F14">
            <v>16816631.181217916</v>
          </cell>
          <cell r="O14">
            <v>17032259.612269007</v>
          </cell>
        </row>
        <row r="15">
          <cell r="A15">
            <v>40909</v>
          </cell>
          <cell r="F15">
            <v>16785266.463490896</v>
          </cell>
          <cell r="O15">
            <v>17182422.011521354</v>
          </cell>
        </row>
        <row r="16">
          <cell r="A16">
            <v>40940</v>
          </cell>
          <cell r="F16">
            <v>16079301.203490896</v>
          </cell>
          <cell r="O16">
            <v>16618892.118223375</v>
          </cell>
        </row>
        <row r="17">
          <cell r="A17">
            <v>40969</v>
          </cell>
          <cell r="F17">
            <v>16537471.803490892</v>
          </cell>
          <cell r="O17">
            <v>17157621.961134668</v>
          </cell>
        </row>
        <row r="18">
          <cell r="A18">
            <v>41000</v>
          </cell>
          <cell r="F18">
            <v>14880264.923490893</v>
          </cell>
          <cell r="O18">
            <v>14952674.793959882</v>
          </cell>
        </row>
        <row r="19">
          <cell r="A19">
            <v>41030</v>
          </cell>
          <cell r="F19">
            <v>17082202.913490895</v>
          </cell>
          <cell r="O19">
            <v>16889706.131193567</v>
          </cell>
        </row>
        <row r="20">
          <cell r="A20">
            <v>41061</v>
          </cell>
          <cell r="F20">
            <v>16878400.213490888</v>
          </cell>
          <cell r="O20">
            <v>16690824.850610511</v>
          </cell>
        </row>
        <row r="21">
          <cell r="A21">
            <v>41091</v>
          </cell>
          <cell r="F21">
            <v>17160081.253490891</v>
          </cell>
          <cell r="O21">
            <v>16828742.299766861</v>
          </cell>
        </row>
        <row r="22">
          <cell r="A22">
            <v>41122</v>
          </cell>
          <cell r="F22">
            <v>16796041.313490894</v>
          </cell>
          <cell r="O22">
            <v>16851452.268744603</v>
          </cell>
        </row>
        <row r="23">
          <cell r="A23">
            <v>41153</v>
          </cell>
          <cell r="F23">
            <v>15640179.133490894</v>
          </cell>
          <cell r="O23">
            <v>15900755.957245046</v>
          </cell>
        </row>
        <row r="24">
          <cell r="A24">
            <v>41183</v>
          </cell>
          <cell r="F24">
            <v>15988881.633490898</v>
          </cell>
          <cell r="O24">
            <v>16060863.504278556</v>
          </cell>
        </row>
        <row r="25">
          <cell r="A25">
            <v>41214</v>
          </cell>
          <cell r="F25">
            <v>16432215.043490896</v>
          </cell>
          <cell r="O25">
            <v>16427620.090290915</v>
          </cell>
        </row>
        <row r="26">
          <cell r="A26">
            <v>41244</v>
          </cell>
          <cell r="F26">
            <v>16691357.483490892</v>
          </cell>
          <cell r="O26">
            <v>16906985.914541982</v>
          </cell>
        </row>
        <row r="27">
          <cell r="A27">
            <v>41275</v>
          </cell>
          <cell r="F27">
            <v>17334132.91204248</v>
          </cell>
          <cell r="O27">
            <v>17661630.288036183</v>
          </cell>
        </row>
        <row r="28">
          <cell r="A28">
            <v>41306</v>
          </cell>
          <cell r="F28">
            <v>16623683.162042486</v>
          </cell>
          <cell r="O28">
            <v>16602889.677852409</v>
          </cell>
        </row>
        <row r="29">
          <cell r="A29">
            <v>41334</v>
          </cell>
          <cell r="F29">
            <v>17463321.022042483</v>
          </cell>
          <cell r="O29">
            <v>17400123.635948662</v>
          </cell>
        </row>
        <row r="30">
          <cell r="A30">
            <v>41365</v>
          </cell>
          <cell r="F30">
            <v>16662389.712042477</v>
          </cell>
          <cell r="O30">
            <v>16593612.841875913</v>
          </cell>
        </row>
        <row r="31">
          <cell r="A31">
            <v>41395</v>
          </cell>
          <cell r="F31">
            <v>16900534.112042483</v>
          </cell>
          <cell r="O31">
            <v>16784301.57371645</v>
          </cell>
        </row>
        <row r="32">
          <cell r="A32">
            <v>41426</v>
          </cell>
          <cell r="F32">
            <v>17093096.532042481</v>
          </cell>
          <cell r="O32">
            <v>17246205.750506677</v>
          </cell>
        </row>
        <row r="33">
          <cell r="A33">
            <v>41456</v>
          </cell>
          <cell r="F33">
            <v>18142506.432042487</v>
          </cell>
          <cell r="O33">
            <v>18222772.779904019</v>
          </cell>
        </row>
        <row r="34">
          <cell r="A34">
            <v>41487</v>
          </cell>
          <cell r="F34">
            <v>17778187.962042481</v>
          </cell>
          <cell r="O34">
            <v>17970800.684491377</v>
          </cell>
        </row>
        <row r="35">
          <cell r="A35">
            <v>41518</v>
          </cell>
          <cell r="F35">
            <v>16668477.222042486</v>
          </cell>
          <cell r="O35">
            <v>17010527.677195892</v>
          </cell>
        </row>
        <row r="36">
          <cell r="A36">
            <v>41548</v>
          </cell>
          <cell r="F36">
            <v>17233627.082042478</v>
          </cell>
          <cell r="O36">
            <v>17237118.779790577</v>
          </cell>
        </row>
        <row r="37">
          <cell r="A37">
            <v>41579</v>
          </cell>
          <cell r="F37">
            <v>16723236.692042481</v>
          </cell>
          <cell r="O37">
            <v>16483870.397213835</v>
          </cell>
        </row>
        <row r="38">
          <cell r="A38">
            <v>41609</v>
          </cell>
          <cell r="F38">
            <v>18692544.082042485</v>
          </cell>
          <cell r="O38">
            <v>18108143.208880391</v>
          </cell>
        </row>
        <row r="39">
          <cell r="A39">
            <v>41640</v>
          </cell>
          <cell r="F39">
            <v>18955499.508963756</v>
          </cell>
          <cell r="O39">
            <v>18236044.955987118</v>
          </cell>
        </row>
        <row r="40">
          <cell r="A40">
            <v>41671</v>
          </cell>
          <cell r="F40">
            <v>17790077.53896375</v>
          </cell>
          <cell r="O40">
            <v>17220336.072155662</v>
          </cell>
        </row>
        <row r="41">
          <cell r="A41">
            <v>41699</v>
          </cell>
          <cell r="F41">
            <v>18916153.298963755</v>
          </cell>
          <cell r="O41">
            <v>18147017.124616843</v>
          </cell>
        </row>
        <row r="42">
          <cell r="A42">
            <v>41730</v>
          </cell>
          <cell r="F42">
            <v>17106261.98896376</v>
          </cell>
          <cell r="O42">
            <v>17102595.260996871</v>
          </cell>
        </row>
        <row r="43">
          <cell r="A43">
            <v>41760</v>
          </cell>
          <cell r="F43">
            <v>16785651.398963757</v>
          </cell>
          <cell r="O43">
            <v>16934191.12323276</v>
          </cell>
        </row>
        <row r="44">
          <cell r="A44">
            <v>41791</v>
          </cell>
          <cell r="F44">
            <v>17153006.328963753</v>
          </cell>
          <cell r="O44">
            <v>17127156.720651615</v>
          </cell>
        </row>
        <row r="45">
          <cell r="A45">
            <v>41821</v>
          </cell>
          <cell r="F45">
            <v>17167656.628963754</v>
          </cell>
          <cell r="O45">
            <v>17687366.318131611</v>
          </cell>
        </row>
        <row r="46">
          <cell r="A46">
            <v>41852</v>
          </cell>
          <cell r="F46">
            <v>17092221.068963751</v>
          </cell>
          <cell r="O46">
            <v>17393534.708417531</v>
          </cell>
        </row>
        <row r="47">
          <cell r="A47">
            <v>41883</v>
          </cell>
          <cell r="F47">
            <v>16842020.668963756</v>
          </cell>
          <cell r="O47">
            <v>17023489.156467244</v>
          </cell>
        </row>
        <row r="48">
          <cell r="A48">
            <v>41913</v>
          </cell>
          <cell r="F48">
            <v>16968667.128963754</v>
          </cell>
          <cell r="O48">
            <v>17046209.585961793</v>
          </cell>
        </row>
        <row r="49">
          <cell r="A49">
            <v>41944</v>
          </cell>
          <cell r="F49">
            <v>17485013.278963756</v>
          </cell>
          <cell r="O49">
            <v>17242008.124401845</v>
          </cell>
        </row>
        <row r="50">
          <cell r="A50">
            <v>41974</v>
          </cell>
          <cell r="F50">
            <v>18431183.118963756</v>
          </cell>
          <cell r="O50">
            <v>18525689.504607651</v>
          </cell>
        </row>
        <row r="51">
          <cell r="A51">
            <v>42005</v>
          </cell>
          <cell r="F51">
            <v>19430730.418670163</v>
          </cell>
          <cell r="O51">
            <v>18885421.295785412</v>
          </cell>
        </row>
        <row r="52">
          <cell r="A52">
            <v>42036</v>
          </cell>
          <cell r="F52">
            <v>18338750.900597889</v>
          </cell>
          <cell r="O52">
            <v>17146764.419401765</v>
          </cell>
        </row>
        <row r="53">
          <cell r="A53">
            <v>42064</v>
          </cell>
          <cell r="F53">
            <v>18807365.387344867</v>
          </cell>
          <cell r="O53">
            <v>18428626.878666639</v>
          </cell>
        </row>
        <row r="54">
          <cell r="A54">
            <v>42095</v>
          </cell>
          <cell r="F54">
            <v>17034456.596983433</v>
          </cell>
          <cell r="O54">
            <v>17167168.298042975</v>
          </cell>
        </row>
        <row r="55">
          <cell r="A55">
            <v>42125</v>
          </cell>
          <cell r="F55">
            <v>17537336.143971372</v>
          </cell>
          <cell r="O55">
            <v>17383438.537970703</v>
          </cell>
        </row>
        <row r="56">
          <cell r="A56">
            <v>42156</v>
          </cell>
          <cell r="F56">
            <v>17201197.724694267</v>
          </cell>
          <cell r="O56">
            <v>17541882.306038842</v>
          </cell>
        </row>
        <row r="57">
          <cell r="A57">
            <v>42186</v>
          </cell>
          <cell r="F57">
            <v>18093211.662043665</v>
          </cell>
          <cell r="O57">
            <v>18325924.417899851</v>
          </cell>
        </row>
        <row r="58">
          <cell r="A58">
            <v>42217</v>
          </cell>
          <cell r="F58">
            <v>17648873.695778605</v>
          </cell>
          <cell r="O58">
            <v>17875952.562643684</v>
          </cell>
        </row>
        <row r="59">
          <cell r="A59">
            <v>42248</v>
          </cell>
          <cell r="F59">
            <v>17847440.221079815</v>
          </cell>
          <cell r="O59">
            <v>17488900.009927358</v>
          </cell>
        </row>
        <row r="60">
          <cell r="A60">
            <v>42278</v>
          </cell>
          <cell r="F60">
            <v>16827940.095778607</v>
          </cell>
          <cell r="O60">
            <v>16953934.421984717</v>
          </cell>
        </row>
        <row r="61">
          <cell r="A61">
            <v>42309</v>
          </cell>
          <cell r="F61">
            <v>16684572.645176196</v>
          </cell>
          <cell r="O61">
            <v>17028280.294979766</v>
          </cell>
        </row>
        <row r="62">
          <cell r="A62">
            <v>42339</v>
          </cell>
          <cell r="F62">
            <v>16658204.809031619</v>
          </cell>
          <cell r="O62">
            <v>17414463.829024695</v>
          </cell>
        </row>
        <row r="63">
          <cell r="A63">
            <v>42370</v>
          </cell>
          <cell r="F63">
            <v>18392987.23202993</v>
          </cell>
          <cell r="O63">
            <v>18481879.376942504</v>
          </cell>
        </row>
        <row r="64">
          <cell r="A64">
            <v>42401</v>
          </cell>
          <cell r="F64">
            <v>17502931.916367285</v>
          </cell>
          <cell r="O64">
            <v>17747775.192705434</v>
          </cell>
        </row>
        <row r="65">
          <cell r="A65">
            <v>42430</v>
          </cell>
          <cell r="F65">
            <v>17615636.032029931</v>
          </cell>
          <cell r="O65">
            <v>17931295.782591432</v>
          </cell>
        </row>
        <row r="66">
          <cell r="A66">
            <v>42461</v>
          </cell>
          <cell r="F66">
            <v>16891925.130825114</v>
          </cell>
          <cell r="O66">
            <v>16658840.874900972</v>
          </cell>
        </row>
        <row r="67">
          <cell r="A67">
            <v>42491</v>
          </cell>
          <cell r="F67">
            <v>16602755.501909452</v>
          </cell>
          <cell r="O67">
            <v>16559509.836544981</v>
          </cell>
        </row>
        <row r="68">
          <cell r="A68">
            <v>42522</v>
          </cell>
          <cell r="F68">
            <v>17495167.299499799</v>
          </cell>
          <cell r="O68">
            <v>17425572.200197894</v>
          </cell>
        </row>
        <row r="69">
          <cell r="A69">
            <v>42552</v>
          </cell>
          <cell r="F69">
            <v>18373376.195885357</v>
          </cell>
          <cell r="O69">
            <v>18164657.179026589</v>
          </cell>
        </row>
        <row r="70">
          <cell r="A70">
            <v>42583</v>
          </cell>
          <cell r="F70">
            <v>19193976.494680539</v>
          </cell>
          <cell r="O70">
            <v>18684010.119414948</v>
          </cell>
        </row>
        <row r="71">
          <cell r="A71">
            <v>42614</v>
          </cell>
          <cell r="F71">
            <v>17890059.858535945</v>
          </cell>
          <cell r="O71">
            <v>17579904.811660051</v>
          </cell>
        </row>
        <row r="72">
          <cell r="A72">
            <v>42644</v>
          </cell>
          <cell r="F72">
            <v>16939090.046487764</v>
          </cell>
          <cell r="O72">
            <v>16761490.78624678</v>
          </cell>
        </row>
        <row r="73">
          <cell r="A73">
            <v>42675</v>
          </cell>
          <cell r="F73">
            <v>17048086.017572101</v>
          </cell>
          <cell r="O73">
            <v>17489432.85249798</v>
          </cell>
        </row>
        <row r="74">
          <cell r="A74">
            <v>42705</v>
          </cell>
          <cell r="F74">
            <v>18662560.716367282</v>
          </cell>
          <cell r="O74">
            <v>18493509.689901963</v>
          </cell>
        </row>
        <row r="75">
          <cell r="A75">
            <v>42736</v>
          </cell>
          <cell r="F75">
            <v>19659234.081595186</v>
          </cell>
          <cell r="O75">
            <v>20067826.045930184</v>
          </cell>
        </row>
        <row r="76">
          <cell r="A76">
            <v>42767</v>
          </cell>
          <cell r="F76">
            <v>17436974.630992774</v>
          </cell>
          <cell r="O76">
            <v>18041025.346714489</v>
          </cell>
        </row>
        <row r="77">
          <cell r="A77">
            <v>42795</v>
          </cell>
          <cell r="F77">
            <v>19634422.014125314</v>
          </cell>
          <cell r="O77">
            <v>19465697.695766855</v>
          </cell>
        </row>
        <row r="78">
          <cell r="A78">
            <v>42826</v>
          </cell>
          <cell r="F78">
            <v>17013785.724968679</v>
          </cell>
          <cell r="O78">
            <v>17250163.525232591</v>
          </cell>
        </row>
        <row r="79">
          <cell r="A79">
            <v>42856</v>
          </cell>
          <cell r="F79">
            <v>18093877.252679512</v>
          </cell>
          <cell r="O79">
            <v>18350691.153177019</v>
          </cell>
        </row>
        <row r="80">
          <cell r="A80">
            <v>42887</v>
          </cell>
          <cell r="F80">
            <v>19315178.650269885</v>
          </cell>
          <cell r="O80">
            <v>19372180.350650493</v>
          </cell>
        </row>
        <row r="81">
          <cell r="A81">
            <v>42917</v>
          </cell>
          <cell r="F81">
            <v>19549131.777980741</v>
          </cell>
          <cell r="O81">
            <v>19740750.284725323</v>
          </cell>
        </row>
        <row r="82">
          <cell r="A82">
            <v>42948</v>
          </cell>
          <cell r="F82">
            <v>19412331.565932523</v>
          </cell>
          <cell r="O82">
            <v>19775949.389523249</v>
          </cell>
        </row>
        <row r="83">
          <cell r="A83">
            <v>42979</v>
          </cell>
          <cell r="F83">
            <v>19254316.134607218</v>
          </cell>
          <cell r="O83">
            <v>19074071.939761549</v>
          </cell>
        </row>
        <row r="84">
          <cell r="A84">
            <v>43009</v>
          </cell>
          <cell r="F84">
            <v>18460397.773161445</v>
          </cell>
          <cell r="O84">
            <v>18293582.40869657</v>
          </cell>
        </row>
        <row r="85">
          <cell r="A85">
            <v>43040</v>
          </cell>
          <cell r="F85">
            <v>18666476.115330122</v>
          </cell>
          <cell r="O85">
            <v>18698984.626286723</v>
          </cell>
        </row>
        <row r="86">
          <cell r="A86">
            <v>43070</v>
          </cell>
          <cell r="F86">
            <v>19446811.238221694</v>
          </cell>
          <cell r="O86">
            <v>18703340.211005516</v>
          </cell>
        </row>
        <row r="87">
          <cell r="A87">
            <v>43101</v>
          </cell>
          <cell r="F87">
            <v>21184390.447006177</v>
          </cell>
          <cell r="O87">
            <v>20951503.424077325</v>
          </cell>
        </row>
        <row r="88">
          <cell r="A88">
            <v>43132</v>
          </cell>
          <cell r="F88">
            <v>18766666.803632692</v>
          </cell>
          <cell r="O88">
            <v>19143548.704577822</v>
          </cell>
        </row>
        <row r="89">
          <cell r="A89">
            <v>43160</v>
          </cell>
          <cell r="F89">
            <v>17697661.348210998</v>
          </cell>
          <cell r="O89">
            <v>17638622.65895519</v>
          </cell>
        </row>
        <row r="90">
          <cell r="A90">
            <v>43191</v>
          </cell>
          <cell r="F90">
            <v>19284257.097608585</v>
          </cell>
          <cell r="O90">
            <v>18915743.169857133</v>
          </cell>
        </row>
        <row r="91">
          <cell r="A91">
            <v>43221</v>
          </cell>
          <cell r="F91">
            <v>19795859.748211004</v>
          </cell>
          <cell r="O91">
            <v>19528530.634908278</v>
          </cell>
        </row>
        <row r="92">
          <cell r="A92">
            <v>43252</v>
          </cell>
          <cell r="F92">
            <v>21072458.919295345</v>
          </cell>
          <cell r="O92">
            <v>21101622.57995519</v>
          </cell>
        </row>
        <row r="93">
          <cell r="A93">
            <v>43282</v>
          </cell>
          <cell r="F93">
            <v>20882452.104837507</v>
          </cell>
          <cell r="O93">
            <v>20734048.84070706</v>
          </cell>
        </row>
        <row r="94">
          <cell r="A94">
            <v>43313</v>
          </cell>
          <cell r="F94">
            <v>21499366.514476053</v>
          </cell>
          <cell r="O94">
            <v>21216081.319793817</v>
          </cell>
        </row>
        <row r="95">
          <cell r="A95">
            <v>43344</v>
          </cell>
          <cell r="F95">
            <v>19842338.148211002</v>
          </cell>
          <cell r="O95">
            <v>19617685.651906025</v>
          </cell>
        </row>
        <row r="96">
          <cell r="A96">
            <v>43374</v>
          </cell>
          <cell r="F96">
            <v>19326961.830138713</v>
          </cell>
          <cell r="O96">
            <v>19214141.246967401</v>
          </cell>
        </row>
        <row r="97">
          <cell r="A97">
            <v>43405</v>
          </cell>
          <cell r="F97">
            <v>19493164.066283286</v>
          </cell>
          <cell r="O97">
            <v>19183567.705958724</v>
          </cell>
        </row>
        <row r="98">
          <cell r="A98">
            <v>43435</v>
          </cell>
          <cell r="F98">
            <v>20044221.165078472</v>
          </cell>
          <cell r="O98">
            <v>20105977.813122999</v>
          </cell>
        </row>
        <row r="99">
          <cell r="A99">
            <v>43466</v>
          </cell>
          <cell r="F99">
            <v>21620563.218417685</v>
          </cell>
          <cell r="O99">
            <v>21220288.647758719</v>
          </cell>
        </row>
        <row r="100">
          <cell r="A100">
            <v>43497</v>
          </cell>
          <cell r="F100">
            <v>19419033.849742986</v>
          </cell>
          <cell r="O100">
            <v>19449184.401818596</v>
          </cell>
        </row>
        <row r="101">
          <cell r="A101">
            <v>43525</v>
          </cell>
          <cell r="F101">
            <v>20467345.232875522</v>
          </cell>
          <cell r="O101">
            <v>20200891.538823705</v>
          </cell>
        </row>
        <row r="102">
          <cell r="A102">
            <v>43556</v>
          </cell>
          <cell r="F102">
            <v>18962848.172634561</v>
          </cell>
          <cell r="O102">
            <v>19039717.335248243</v>
          </cell>
        </row>
        <row r="103">
          <cell r="A103">
            <v>43586</v>
          </cell>
          <cell r="F103">
            <v>19104958.755767088</v>
          </cell>
          <cell r="O103">
            <v>19529827.373100244</v>
          </cell>
        </row>
        <row r="104">
          <cell r="A104">
            <v>43617</v>
          </cell>
          <cell r="F104">
            <v>18871763.652152628</v>
          </cell>
          <cell r="O104">
            <v>19162737.448281553</v>
          </cell>
        </row>
        <row r="105">
          <cell r="A105">
            <v>43647</v>
          </cell>
          <cell r="F105">
            <v>21610925.483477946</v>
          </cell>
          <cell r="O105">
            <v>21468487.513573378</v>
          </cell>
        </row>
        <row r="106">
          <cell r="A106">
            <v>43678</v>
          </cell>
          <cell r="F106">
            <v>20499002.408779137</v>
          </cell>
          <cell r="O106">
            <v>20605449.770187579</v>
          </cell>
        </row>
        <row r="107">
          <cell r="A107">
            <v>43709</v>
          </cell>
          <cell r="F107">
            <v>19124595.555767093</v>
          </cell>
          <cell r="O107">
            <v>19187602.803243328</v>
          </cell>
        </row>
        <row r="108">
          <cell r="A108">
            <v>43739</v>
          </cell>
          <cell r="F108">
            <v>19237444.143718898</v>
          </cell>
          <cell r="O108">
            <v>19472409.232203707</v>
          </cell>
        </row>
        <row r="109">
          <cell r="A109">
            <v>43770</v>
          </cell>
          <cell r="F109">
            <v>19655626.620827332</v>
          </cell>
          <cell r="O109">
            <v>19261348.868782617</v>
          </cell>
        </row>
        <row r="110">
          <cell r="A110">
            <v>43800</v>
          </cell>
          <cell r="F110">
            <v>20768680.182273109</v>
          </cell>
          <cell r="O110">
            <v>20732707.454624277</v>
          </cell>
        </row>
        <row r="111">
          <cell r="A111">
            <v>43831</v>
          </cell>
          <cell r="F111">
            <v>22240497.13711904</v>
          </cell>
          <cell r="O111">
            <v>22669362.748539362</v>
          </cell>
        </row>
        <row r="112">
          <cell r="A112">
            <v>43862</v>
          </cell>
          <cell r="F112">
            <v>20355118.476878062</v>
          </cell>
          <cell r="O112">
            <v>20478319.870704263</v>
          </cell>
        </row>
        <row r="113">
          <cell r="A113">
            <v>43891</v>
          </cell>
          <cell r="F113">
            <v>19763421.609408177</v>
          </cell>
          <cell r="O113">
            <v>20175680.144443154</v>
          </cell>
        </row>
        <row r="114">
          <cell r="A114">
            <v>43922</v>
          </cell>
          <cell r="F114">
            <v>17089130.553986501</v>
          </cell>
          <cell r="O114">
            <v>17107895.269275222</v>
          </cell>
        </row>
        <row r="115">
          <cell r="A115">
            <v>43952</v>
          </cell>
          <cell r="F115">
            <v>17090225.378082871</v>
          </cell>
          <cell r="O115">
            <v>17028323.444816392</v>
          </cell>
        </row>
        <row r="116">
          <cell r="A116">
            <v>43983</v>
          </cell>
          <cell r="F116">
            <v>18398254.573263608</v>
          </cell>
          <cell r="O116">
            <v>18240505.68151262</v>
          </cell>
        </row>
        <row r="117">
          <cell r="A117">
            <v>44013</v>
          </cell>
          <cell r="F117">
            <v>20433793.725070819</v>
          </cell>
          <cell r="O117">
            <v>19967904.246029768</v>
          </cell>
        </row>
        <row r="118">
          <cell r="A118">
            <v>44044</v>
          </cell>
          <cell r="F118">
            <v>19508210.264829874</v>
          </cell>
          <cell r="O118">
            <v>19458897.16589595</v>
          </cell>
        </row>
        <row r="119">
          <cell r="A119">
            <v>44075</v>
          </cell>
          <cell r="F119">
            <v>18413970.168444328</v>
          </cell>
          <cell r="O119">
            <v>18591370.87612018</v>
          </cell>
        </row>
        <row r="120">
          <cell r="A120">
            <v>44105</v>
          </cell>
          <cell r="F120">
            <v>18353398.004588902</v>
          </cell>
          <cell r="O120">
            <v>18458820.994160336</v>
          </cell>
        </row>
        <row r="121">
          <cell r="A121">
            <v>44136</v>
          </cell>
          <cell r="F121">
            <v>18350168.269649133</v>
          </cell>
          <cell r="O121">
            <v>18608283.178310737</v>
          </cell>
        </row>
        <row r="122">
          <cell r="A122">
            <v>44166</v>
          </cell>
          <cell r="F122">
            <v>19370101.339528672</v>
          </cell>
          <cell r="O122">
            <v>19412624.014697377</v>
          </cell>
        </row>
        <row r="123">
          <cell r="A123">
            <v>44197</v>
          </cell>
          <cell r="F123">
            <v>20661840.874301441</v>
          </cell>
          <cell r="O123">
            <v>20908763.499058597</v>
          </cell>
        </row>
        <row r="124">
          <cell r="A124">
            <v>44228</v>
          </cell>
          <cell r="F124">
            <v>19375614.165867694</v>
          </cell>
          <cell r="O124">
            <v>19239416.844422694</v>
          </cell>
        </row>
        <row r="125">
          <cell r="A125">
            <v>44256</v>
          </cell>
          <cell r="F125">
            <v>19436199.679120708</v>
          </cell>
          <cell r="O125">
            <v>19793420.006665494</v>
          </cell>
        </row>
        <row r="126">
          <cell r="A126">
            <v>44287</v>
          </cell>
          <cell r="F126">
            <v>17730405.462253235</v>
          </cell>
          <cell r="O126">
            <v>17867313.994367436</v>
          </cell>
        </row>
        <row r="127">
          <cell r="A127">
            <v>44317</v>
          </cell>
          <cell r="F127">
            <v>17899844.845385753</v>
          </cell>
          <cell r="O127">
            <v>17904726.241843797</v>
          </cell>
        </row>
        <row r="128">
          <cell r="A128">
            <v>44348</v>
          </cell>
          <cell r="F128">
            <v>19487327.052614685</v>
          </cell>
          <cell r="O128">
            <v>19057163.057881948</v>
          </cell>
        </row>
      </sheetData>
      <sheetData sheetId="11">
        <row r="2">
          <cell r="F2" t="str">
            <v>GSlt50_NoCDM</v>
          </cell>
          <cell r="O2" t="str">
            <v>Predicted Consumption + CDM</v>
          </cell>
        </row>
        <row r="3">
          <cell r="A3">
            <v>40544</v>
          </cell>
          <cell r="F3">
            <v>6864837.5606799051</v>
          </cell>
          <cell r="O3">
            <v>6543269.5310846046</v>
          </cell>
        </row>
        <row r="4">
          <cell r="A4">
            <v>40575</v>
          </cell>
          <cell r="F4">
            <v>7486989.0006799055</v>
          </cell>
          <cell r="O4">
            <v>7389832.9483850412</v>
          </cell>
        </row>
        <row r="5">
          <cell r="A5">
            <v>40603</v>
          </cell>
          <cell r="F5">
            <v>7162036.2106799055</v>
          </cell>
          <cell r="O5">
            <v>6998065.4821060551</v>
          </cell>
        </row>
        <row r="6">
          <cell r="A6">
            <v>40634</v>
          </cell>
          <cell r="F6">
            <v>6476547.8606799087</v>
          </cell>
          <cell r="O6">
            <v>6511788.224597632</v>
          </cell>
        </row>
        <row r="7">
          <cell r="A7">
            <v>40664</v>
          </cell>
          <cell r="F7">
            <v>6403514.4906799076</v>
          </cell>
          <cell r="O7">
            <v>6566021.8985332157</v>
          </cell>
        </row>
        <row r="8">
          <cell r="A8">
            <v>40695</v>
          </cell>
          <cell r="F8">
            <v>6877896.1406799043</v>
          </cell>
          <cell r="O8">
            <v>7001690.4241096629</v>
          </cell>
        </row>
        <row r="9">
          <cell r="A9">
            <v>40725</v>
          </cell>
          <cell r="F9">
            <v>7234914.1806799052</v>
          </cell>
          <cell r="O9">
            <v>6993913.4475955591</v>
          </cell>
        </row>
        <row r="10">
          <cell r="A10">
            <v>40756</v>
          </cell>
          <cell r="F10">
            <v>7344852.5306799076</v>
          </cell>
          <cell r="O10">
            <v>7378899.711182218</v>
          </cell>
        </row>
        <row r="11">
          <cell r="A11">
            <v>40787</v>
          </cell>
          <cell r="F11">
            <v>6374849.0306799021</v>
          </cell>
          <cell r="O11">
            <v>6379095.6920763757</v>
          </cell>
        </row>
        <row r="12">
          <cell r="A12">
            <v>40817</v>
          </cell>
          <cell r="F12">
            <v>6197006.2306798976</v>
          </cell>
          <cell r="O12">
            <v>6130730.1914613396</v>
          </cell>
        </row>
        <row r="13">
          <cell r="A13">
            <v>40848</v>
          </cell>
          <cell r="F13">
            <v>6512655.0606799014</v>
          </cell>
          <cell r="O13">
            <v>6806222.2345006624</v>
          </cell>
        </row>
        <row r="14">
          <cell r="A14">
            <v>40878</v>
          </cell>
          <cell r="F14">
            <v>8516346.6906799022</v>
          </cell>
          <cell r="O14">
            <v>8611923.9707038626</v>
          </cell>
        </row>
        <row r="15">
          <cell r="A15">
            <v>40909</v>
          </cell>
          <cell r="F15">
            <v>6574209.2444903748</v>
          </cell>
          <cell r="O15">
            <v>6817486.8262206204</v>
          </cell>
        </row>
        <row r="16">
          <cell r="A16">
            <v>40940</v>
          </cell>
          <cell r="F16">
            <v>7340119.5544903772</v>
          </cell>
          <cell r="O16">
            <v>7678121.6619560579</v>
          </cell>
        </row>
        <row r="17">
          <cell r="A17">
            <v>40969</v>
          </cell>
          <cell r="F17">
            <v>6958502.994490372</v>
          </cell>
          <cell r="O17">
            <v>7470421.3436923893</v>
          </cell>
        </row>
        <row r="18">
          <cell r="A18">
            <v>41000</v>
          </cell>
          <cell r="F18">
            <v>6528936.0744903851</v>
          </cell>
          <cell r="O18">
            <v>6567862.1300796289</v>
          </cell>
        </row>
        <row r="19">
          <cell r="A19">
            <v>41030</v>
          </cell>
          <cell r="F19">
            <v>6426033.404490374</v>
          </cell>
          <cell r="O19">
            <v>6452021.1863197731</v>
          </cell>
        </row>
        <row r="20">
          <cell r="A20">
            <v>41061</v>
          </cell>
          <cell r="F20">
            <v>6971087.1044903705</v>
          </cell>
          <cell r="O20">
            <v>6861233.2083129873</v>
          </cell>
        </row>
        <row r="21">
          <cell r="A21">
            <v>41091</v>
          </cell>
          <cell r="F21">
            <v>7716520.8544903751</v>
          </cell>
          <cell r="O21">
            <v>7489917.6628156779</v>
          </cell>
        </row>
        <row r="22">
          <cell r="A22">
            <v>41122</v>
          </cell>
          <cell r="F22">
            <v>7843878.4144903794</v>
          </cell>
          <cell r="O22">
            <v>7937998.0953570874</v>
          </cell>
        </row>
        <row r="23">
          <cell r="A23">
            <v>41153</v>
          </cell>
          <cell r="F23">
            <v>6441465.9444903778</v>
          </cell>
          <cell r="O23">
            <v>6542716.4662639033</v>
          </cell>
        </row>
        <row r="24">
          <cell r="A24">
            <v>41183</v>
          </cell>
          <cell r="F24">
            <v>6350300.914490371</v>
          </cell>
          <cell r="O24">
            <v>6334973.21905996</v>
          </cell>
        </row>
        <row r="25">
          <cell r="A25">
            <v>41214</v>
          </cell>
          <cell r="F25">
            <v>7024430.374490384</v>
          </cell>
          <cell r="O25">
            <v>7001174.888121848</v>
          </cell>
        </row>
        <row r="26">
          <cell r="A26">
            <v>41244</v>
          </cell>
          <cell r="F26">
            <v>8378458.2844903842</v>
          </cell>
          <cell r="O26">
            <v>8475755.5572406705</v>
          </cell>
        </row>
        <row r="27">
          <cell r="A27">
            <v>41275</v>
          </cell>
          <cell r="F27">
            <v>7057432.2289354121</v>
          </cell>
          <cell r="O27">
            <v>7254614.0056001134</v>
          </cell>
        </row>
        <row r="28">
          <cell r="A28">
            <v>41306</v>
          </cell>
          <cell r="F28">
            <v>7593243.098935415</v>
          </cell>
          <cell r="O28">
            <v>7574174.7164157638</v>
          </cell>
        </row>
        <row r="29">
          <cell r="A29">
            <v>41334</v>
          </cell>
          <cell r="F29">
            <v>7735467.3789354125</v>
          </cell>
          <cell r="O29">
            <v>7633416.388509308</v>
          </cell>
        </row>
        <row r="30">
          <cell r="A30">
            <v>41365</v>
          </cell>
          <cell r="F30">
            <v>6936016.7489354145</v>
          </cell>
          <cell r="O30">
            <v>6879945.029957951</v>
          </cell>
        </row>
        <row r="31">
          <cell r="A31">
            <v>41395</v>
          </cell>
          <cell r="F31">
            <v>6937866.048935418</v>
          </cell>
          <cell r="O31">
            <v>6974020.0919917142</v>
          </cell>
        </row>
        <row r="32">
          <cell r="A32">
            <v>41426</v>
          </cell>
          <cell r="F32">
            <v>6780363.4189354125</v>
          </cell>
          <cell r="O32">
            <v>6915072.4179946873</v>
          </cell>
        </row>
        <row r="33">
          <cell r="A33">
            <v>41456</v>
          </cell>
          <cell r="F33">
            <v>7593943.1689354144</v>
          </cell>
          <cell r="O33">
            <v>7675645.9502052693</v>
          </cell>
        </row>
        <row r="34">
          <cell r="A34">
            <v>41487</v>
          </cell>
          <cell r="F34">
            <v>7611748.6689354172</v>
          </cell>
          <cell r="O34">
            <v>7808637.0074503096</v>
          </cell>
        </row>
        <row r="35">
          <cell r="A35">
            <v>41518</v>
          </cell>
          <cell r="F35">
            <v>6250680.5689354129</v>
          </cell>
          <cell r="O35">
            <v>6408946.665911423</v>
          </cell>
        </row>
        <row r="36">
          <cell r="A36">
            <v>41548</v>
          </cell>
          <cell r="F36">
            <v>6826886.2589354143</v>
          </cell>
          <cell r="O36">
            <v>6848608.335485247</v>
          </cell>
        </row>
        <row r="37">
          <cell r="A37">
            <v>41579</v>
          </cell>
          <cell r="F37">
            <v>6939097.1989354165</v>
          </cell>
          <cell r="O37">
            <v>6763794.3555596378</v>
          </cell>
        </row>
        <row r="38">
          <cell r="A38">
            <v>41609</v>
          </cell>
          <cell r="F38">
            <v>9532516.128935419</v>
          </cell>
          <cell r="O38">
            <v>9098679.647796154</v>
          </cell>
        </row>
        <row r="39">
          <cell r="A39">
            <v>41640</v>
          </cell>
          <cell r="F39">
            <v>7487898.8517205259</v>
          </cell>
          <cell r="O39">
            <v>6992267.5582210068</v>
          </cell>
        </row>
        <row r="40">
          <cell r="A40">
            <v>41671</v>
          </cell>
          <cell r="F40">
            <v>8502995.9417205229</v>
          </cell>
          <cell r="O40">
            <v>8120665.0954007646</v>
          </cell>
        </row>
        <row r="41">
          <cell r="A41">
            <v>41699</v>
          </cell>
          <cell r="F41">
            <v>8235800.4217205308</v>
          </cell>
          <cell r="O41">
            <v>7666599.4068242125</v>
          </cell>
        </row>
        <row r="42">
          <cell r="A42">
            <v>41730</v>
          </cell>
          <cell r="F42">
            <v>7581461.2417205265</v>
          </cell>
          <cell r="O42">
            <v>7543004.0148785301</v>
          </cell>
        </row>
        <row r="43">
          <cell r="A43">
            <v>41760</v>
          </cell>
          <cell r="F43">
            <v>6902215.0417205226</v>
          </cell>
          <cell r="O43">
            <v>7095553.7976652617</v>
          </cell>
        </row>
        <row r="44">
          <cell r="A44">
            <v>41791</v>
          </cell>
          <cell r="F44">
            <v>6554303.0217205258</v>
          </cell>
          <cell r="O44">
            <v>6574832.1805569399</v>
          </cell>
        </row>
        <row r="45">
          <cell r="A45">
            <v>41821</v>
          </cell>
          <cell r="F45">
            <v>7496044.9317205288</v>
          </cell>
          <cell r="O45">
            <v>7906905.2976316707</v>
          </cell>
        </row>
        <row r="46">
          <cell r="A46">
            <v>41852</v>
          </cell>
          <cell r="F46">
            <v>7049683.7417205274</v>
          </cell>
          <cell r="O46">
            <v>7327992.6592417108</v>
          </cell>
        </row>
        <row r="47">
          <cell r="A47">
            <v>41883</v>
          </cell>
          <cell r="F47">
            <v>6616002.9717205288</v>
          </cell>
          <cell r="O47">
            <v>6677004.3877725992</v>
          </cell>
        </row>
        <row r="48">
          <cell r="A48">
            <v>41913</v>
          </cell>
          <cell r="F48">
            <v>6897925.29172053</v>
          </cell>
          <cell r="O48">
            <v>6897986.7956646681</v>
          </cell>
        </row>
        <row r="49">
          <cell r="A49">
            <v>41944</v>
          </cell>
          <cell r="F49">
            <v>7293217.2817205237</v>
          </cell>
          <cell r="O49">
            <v>7104498.4950794</v>
          </cell>
        </row>
        <row r="50">
          <cell r="A50">
            <v>41974</v>
          </cell>
          <cell r="F50">
            <v>9033496.731720522</v>
          </cell>
          <cell r="O50">
            <v>9048922.3506976776</v>
          </cell>
        </row>
        <row r="51">
          <cell r="A51">
            <v>42005</v>
          </cell>
          <cell r="F51">
            <v>9162367.7804134693</v>
          </cell>
          <cell r="O51">
            <v>8781975.999577811</v>
          </cell>
        </row>
        <row r="52">
          <cell r="A52">
            <v>42036</v>
          </cell>
          <cell r="F52">
            <v>8827828.0406544302</v>
          </cell>
          <cell r="O52">
            <v>8033730.9356521638</v>
          </cell>
        </row>
        <row r="53">
          <cell r="A53">
            <v>42064</v>
          </cell>
          <cell r="F53">
            <v>8435812.8310158737</v>
          </cell>
          <cell r="O53">
            <v>8124954.7236137604</v>
          </cell>
        </row>
        <row r="54">
          <cell r="A54">
            <v>42095</v>
          </cell>
          <cell r="F54">
            <v>7370231.4141484043</v>
          </cell>
          <cell r="O54">
            <v>7461891.3180716345</v>
          </cell>
        </row>
        <row r="55">
          <cell r="A55">
            <v>42125</v>
          </cell>
          <cell r="F55">
            <v>7077182.7683652705</v>
          </cell>
          <cell r="O55">
            <v>7078090.1609717701</v>
          </cell>
        </row>
        <row r="56">
          <cell r="A56">
            <v>42156</v>
          </cell>
          <cell r="F56">
            <v>6914019.9057146711</v>
          </cell>
          <cell r="O56">
            <v>7184874.2544022901</v>
          </cell>
        </row>
        <row r="57">
          <cell r="A57">
            <v>42186</v>
          </cell>
          <cell r="F57">
            <v>7837310.6719797337</v>
          </cell>
          <cell r="O57">
            <v>8033200.8506364608</v>
          </cell>
        </row>
        <row r="58">
          <cell r="A58">
            <v>42217</v>
          </cell>
          <cell r="F58">
            <v>7385438.6527026212</v>
          </cell>
          <cell r="O58">
            <v>7608143.2723658495</v>
          </cell>
        </row>
        <row r="59">
          <cell r="A59">
            <v>42248</v>
          </cell>
          <cell r="F59">
            <v>7261609.6984857554</v>
          </cell>
          <cell r="O59">
            <v>7018365.0604661014</v>
          </cell>
        </row>
        <row r="60">
          <cell r="A60">
            <v>42278</v>
          </cell>
          <cell r="F60">
            <v>6991164.0021002153</v>
          </cell>
          <cell r="O60">
            <v>6977197.1865228433</v>
          </cell>
        </row>
        <row r="61">
          <cell r="A61">
            <v>42309</v>
          </cell>
          <cell r="F61">
            <v>6518609.4286062401</v>
          </cell>
          <cell r="O61">
            <v>6783022.4067344163</v>
          </cell>
        </row>
        <row r="62">
          <cell r="A62">
            <v>42339</v>
          </cell>
          <cell r="F62">
            <v>6890863.0382447885</v>
          </cell>
          <cell r="O62">
            <v>7345230.8009804077</v>
          </cell>
        </row>
        <row r="63">
          <cell r="A63">
            <v>42370</v>
          </cell>
          <cell r="F63">
            <v>8689256.1018550042</v>
          </cell>
          <cell r="O63">
            <v>8728542.5462429542</v>
          </cell>
        </row>
        <row r="64">
          <cell r="A64">
            <v>42401</v>
          </cell>
          <cell r="F64">
            <v>8524672.8247465622</v>
          </cell>
          <cell r="O64">
            <v>8667627.7570468448</v>
          </cell>
        </row>
        <row r="65">
          <cell r="A65">
            <v>42430</v>
          </cell>
          <cell r="F65">
            <v>8034077.1524574133</v>
          </cell>
          <cell r="O65">
            <v>8202753.0171550633</v>
          </cell>
        </row>
        <row r="66">
          <cell r="A66">
            <v>42461</v>
          </cell>
          <cell r="F66">
            <v>7906470.30908392</v>
          </cell>
          <cell r="O66">
            <v>7718306.9273066046</v>
          </cell>
        </row>
        <row r="67">
          <cell r="A67">
            <v>42491</v>
          </cell>
          <cell r="F67">
            <v>6742797.6054694587</v>
          </cell>
          <cell r="O67">
            <v>6695559.08933568</v>
          </cell>
        </row>
        <row r="68">
          <cell r="A68">
            <v>42522</v>
          </cell>
          <cell r="F68">
            <v>7675214.5211321106</v>
          </cell>
          <cell r="O68">
            <v>7642383.5677815154</v>
          </cell>
        </row>
        <row r="69">
          <cell r="A69">
            <v>42552</v>
          </cell>
          <cell r="F69">
            <v>8203345.3452284951</v>
          </cell>
          <cell r="O69">
            <v>8068588.5384084554</v>
          </cell>
        </row>
        <row r="70">
          <cell r="A70">
            <v>42583</v>
          </cell>
          <cell r="F70">
            <v>8087094.0199272949</v>
          </cell>
          <cell r="O70">
            <v>7757727.3965722574</v>
          </cell>
        </row>
        <row r="71">
          <cell r="A71">
            <v>42614</v>
          </cell>
          <cell r="F71">
            <v>7364858.7428188557</v>
          </cell>
          <cell r="O71">
            <v>7174665.5016044164</v>
          </cell>
        </row>
        <row r="72">
          <cell r="A72">
            <v>42644</v>
          </cell>
          <cell r="F72">
            <v>6481920.940409217</v>
          </cell>
          <cell r="O72">
            <v>6418660.2127562556</v>
          </cell>
        </row>
        <row r="73">
          <cell r="A73">
            <v>42675</v>
          </cell>
          <cell r="F73">
            <v>6598590.6946260817</v>
          </cell>
          <cell r="O73">
            <v>6897016.6884080376</v>
          </cell>
        </row>
        <row r="74">
          <cell r="A74">
            <v>42705</v>
          </cell>
          <cell r="F74">
            <v>8424033.8464333117</v>
          </cell>
          <cell r="O74">
            <v>8265052.2029609848</v>
          </cell>
        </row>
        <row r="75">
          <cell r="A75">
            <v>42736</v>
          </cell>
          <cell r="F75">
            <v>8961782.937473489</v>
          </cell>
          <cell r="O75">
            <v>9212628.487199571</v>
          </cell>
        </row>
        <row r="76">
          <cell r="A76">
            <v>42767</v>
          </cell>
          <cell r="F76">
            <v>7475683.5639795121</v>
          </cell>
          <cell r="O76">
            <v>7873197.419776082</v>
          </cell>
        </row>
        <row r="77">
          <cell r="A77">
            <v>42795</v>
          </cell>
          <cell r="F77">
            <v>8386104.0073530022</v>
          </cell>
          <cell r="O77">
            <v>8218005.2962359693</v>
          </cell>
        </row>
        <row r="78">
          <cell r="A78">
            <v>42826</v>
          </cell>
          <cell r="F78">
            <v>6961618.7254252993</v>
          </cell>
          <cell r="O78">
            <v>7194496.9513812168</v>
          </cell>
        </row>
        <row r="79">
          <cell r="A79">
            <v>42856</v>
          </cell>
          <cell r="F79">
            <v>6487938.850726502</v>
          </cell>
          <cell r="O79">
            <v>6616021.2299046675</v>
          </cell>
        </row>
        <row r="80">
          <cell r="A80">
            <v>42887</v>
          </cell>
          <cell r="F80">
            <v>7096252.9422927629</v>
          </cell>
          <cell r="O80">
            <v>7172957.2108412366</v>
          </cell>
        </row>
        <row r="81">
          <cell r="A81">
            <v>42917</v>
          </cell>
          <cell r="F81">
            <v>6969986.9760277011</v>
          </cell>
          <cell r="O81">
            <v>7135096.2040844886</v>
          </cell>
        </row>
        <row r="82">
          <cell r="A82">
            <v>42948</v>
          </cell>
          <cell r="F82">
            <v>7469547.1206060164</v>
          </cell>
          <cell r="O82">
            <v>7794523.9309722688</v>
          </cell>
        </row>
        <row r="83">
          <cell r="A83">
            <v>42979</v>
          </cell>
          <cell r="F83">
            <v>6971224.8651843295</v>
          </cell>
          <cell r="O83">
            <v>6831996.3580114786</v>
          </cell>
        </row>
        <row r="84">
          <cell r="A84">
            <v>43009</v>
          </cell>
          <cell r="F84">
            <v>6295611.4001240861</v>
          </cell>
          <cell r="O84">
            <v>6314639.3937730445</v>
          </cell>
        </row>
        <row r="85">
          <cell r="A85">
            <v>43040</v>
          </cell>
          <cell r="F85">
            <v>7055249.0097626392</v>
          </cell>
          <cell r="O85">
            <v>7047817.4564763037</v>
          </cell>
        </row>
        <row r="86">
          <cell r="A86">
            <v>43070</v>
          </cell>
          <cell r="F86">
            <v>7872393.2507264968</v>
          </cell>
          <cell r="O86">
            <v>7333293.2147360649</v>
          </cell>
        </row>
        <row r="87">
          <cell r="A87">
            <v>43101</v>
          </cell>
          <cell r="F87">
            <v>8973675.8913750686</v>
          </cell>
          <cell r="O87">
            <v>8800027.2362438273</v>
          </cell>
        </row>
        <row r="88">
          <cell r="A88">
            <v>43132</v>
          </cell>
          <cell r="F88">
            <v>7560592.093784716</v>
          </cell>
          <cell r="O88">
            <v>7804682.598392983</v>
          </cell>
        </row>
        <row r="89">
          <cell r="A89">
            <v>43160</v>
          </cell>
          <cell r="F89">
            <v>8232567.2745076045</v>
          </cell>
          <cell r="O89">
            <v>8133268.2724436224</v>
          </cell>
        </row>
        <row r="90">
          <cell r="A90">
            <v>43191</v>
          </cell>
          <cell r="F90">
            <v>7175356.5853509782</v>
          </cell>
          <cell r="O90">
            <v>6860668.5266609835</v>
          </cell>
        </row>
        <row r="91">
          <cell r="A91">
            <v>43221</v>
          </cell>
          <cell r="F91">
            <v>7104279.4576401319</v>
          </cell>
          <cell r="O91">
            <v>7124824.995982795</v>
          </cell>
        </row>
        <row r="92">
          <cell r="A92">
            <v>43252</v>
          </cell>
          <cell r="F92">
            <v>7590209.0961943539</v>
          </cell>
          <cell r="O92">
            <v>7637657.0981418388</v>
          </cell>
        </row>
        <row r="93">
          <cell r="A93">
            <v>43282</v>
          </cell>
          <cell r="F93">
            <v>7685013.5202907361</v>
          </cell>
          <cell r="O93">
            <v>7595435.205480285</v>
          </cell>
        </row>
        <row r="94">
          <cell r="A94">
            <v>43313</v>
          </cell>
          <cell r="F94">
            <v>8305832.5949895326</v>
          </cell>
          <cell r="O94">
            <v>8146257.6668793214</v>
          </cell>
        </row>
        <row r="95">
          <cell r="A95">
            <v>43344</v>
          </cell>
          <cell r="F95">
            <v>7235600.4407726647</v>
          </cell>
          <cell r="O95">
            <v>7051228.7247536965</v>
          </cell>
        </row>
        <row r="96">
          <cell r="A96">
            <v>43374</v>
          </cell>
          <cell r="F96">
            <v>6858390.011857003</v>
          </cell>
          <cell r="O96">
            <v>6664127.6208897429</v>
          </cell>
        </row>
        <row r="97">
          <cell r="A97">
            <v>43405</v>
          </cell>
          <cell r="F97">
            <v>6844367.4480015812</v>
          </cell>
          <cell r="O97">
            <v>6614368.8359286273</v>
          </cell>
        </row>
        <row r="98">
          <cell r="A98">
            <v>43435</v>
          </cell>
          <cell r="F98">
            <v>8731785.7901702579</v>
          </cell>
          <cell r="O98">
            <v>8725539.5007957034</v>
          </cell>
        </row>
        <row r="99">
          <cell r="A99">
            <v>43466</v>
          </cell>
          <cell r="F99">
            <v>9100450.7979688402</v>
          </cell>
          <cell r="O99">
            <v>8816034.6112621874</v>
          </cell>
        </row>
        <row r="100">
          <cell r="A100">
            <v>43497</v>
          </cell>
          <cell r="F100">
            <v>8257335.0678483583</v>
          </cell>
          <cell r="O100">
            <v>8271978.5427647009</v>
          </cell>
        </row>
        <row r="101">
          <cell r="A101">
            <v>43525</v>
          </cell>
          <cell r="F101">
            <v>8209950.1811013678</v>
          </cell>
          <cell r="O101">
            <v>7973395.759476549</v>
          </cell>
        </row>
        <row r="102">
          <cell r="A102">
            <v>43556</v>
          </cell>
          <cell r="F102">
            <v>7384598.2196555957</v>
          </cell>
          <cell r="O102">
            <v>7380884.8458853895</v>
          </cell>
        </row>
        <row r="103">
          <cell r="A103">
            <v>43586</v>
          </cell>
          <cell r="F103">
            <v>7011908.0220652344</v>
          </cell>
          <cell r="O103">
            <v>7221243.3975217734</v>
          </cell>
        </row>
        <row r="104">
          <cell r="A104">
            <v>43617</v>
          </cell>
          <cell r="F104">
            <v>6642423.5594146261</v>
          </cell>
          <cell r="O104">
            <v>6866950.235220436</v>
          </cell>
        </row>
        <row r="105">
          <cell r="A105">
            <v>43647</v>
          </cell>
          <cell r="F105">
            <v>7953798.4027881147</v>
          </cell>
          <cell r="O105">
            <v>7868688.2904841062</v>
          </cell>
        </row>
        <row r="106">
          <cell r="A106">
            <v>43678</v>
          </cell>
          <cell r="F106">
            <v>7820229.9304989632</v>
          </cell>
          <cell r="O106">
            <v>7952577.5661430145</v>
          </cell>
        </row>
        <row r="107">
          <cell r="A107">
            <v>43709</v>
          </cell>
          <cell r="F107">
            <v>7019323.2991736615</v>
          </cell>
          <cell r="O107">
            <v>7098707.8305992652</v>
          </cell>
        </row>
        <row r="108">
          <cell r="A108">
            <v>43739</v>
          </cell>
          <cell r="F108">
            <v>6782854.7690531816</v>
          </cell>
          <cell r="O108">
            <v>6811172.0485439776</v>
          </cell>
        </row>
        <row r="109">
          <cell r="A109">
            <v>43770</v>
          </cell>
          <cell r="F109">
            <v>6765629.6027881224</v>
          </cell>
          <cell r="O109">
            <v>6469583.27002424</v>
          </cell>
        </row>
        <row r="110">
          <cell r="A110">
            <v>43800</v>
          </cell>
          <cell r="F110">
            <v>8143431.5883302838</v>
          </cell>
          <cell r="O110">
            <v>8072513.5724458611</v>
          </cell>
        </row>
        <row r="111">
          <cell r="A111">
            <v>43831</v>
          </cell>
          <cell r="F111">
            <v>9133853.9773062132</v>
          </cell>
          <cell r="O111">
            <v>9398115.4702976383</v>
          </cell>
        </row>
        <row r="112">
          <cell r="A112">
            <v>43862</v>
          </cell>
          <cell r="F112">
            <v>8086938.7194748772</v>
          </cell>
          <cell r="O112">
            <v>8149397.9921830902</v>
          </cell>
        </row>
        <row r="113">
          <cell r="A113">
            <v>43891</v>
          </cell>
          <cell r="F113">
            <v>7679145.8712821063</v>
          </cell>
          <cell r="O113">
            <v>7907677.4828559095</v>
          </cell>
        </row>
        <row r="114">
          <cell r="A114">
            <v>43922</v>
          </cell>
          <cell r="F114">
            <v>6710329.7941736775</v>
          </cell>
          <cell r="O114">
            <v>6653296.6458873572</v>
          </cell>
        </row>
        <row r="115">
          <cell r="A115">
            <v>43952</v>
          </cell>
          <cell r="F115">
            <v>6149818.835137534</v>
          </cell>
          <cell r="O115">
            <v>6074443.0538131995</v>
          </cell>
        </row>
        <row r="116">
          <cell r="A116">
            <v>43983</v>
          </cell>
          <cell r="F116">
            <v>6828756.04959537</v>
          </cell>
          <cell r="O116">
            <v>6732838.5110459458</v>
          </cell>
        </row>
        <row r="117">
          <cell r="A117">
            <v>44013</v>
          </cell>
          <cell r="F117">
            <v>7775470.7291134307</v>
          </cell>
          <cell r="O117">
            <v>7448084.7475711899</v>
          </cell>
        </row>
        <row r="118">
          <cell r="A118">
            <v>44044</v>
          </cell>
          <cell r="F118">
            <v>7602092.4544146396</v>
          </cell>
          <cell r="O118">
            <v>7617770.3579460187</v>
          </cell>
        </row>
        <row r="119">
          <cell r="A119">
            <v>44075</v>
          </cell>
          <cell r="F119">
            <v>6802526.1989929536</v>
          </cell>
          <cell r="O119">
            <v>6883323.2836885089</v>
          </cell>
        </row>
        <row r="120">
          <cell r="A120">
            <v>44105</v>
          </cell>
          <cell r="F120">
            <v>6713600.6953784954</v>
          </cell>
          <cell r="O120">
            <v>6678701.6419568546</v>
          </cell>
        </row>
        <row r="121">
          <cell r="A121">
            <v>44136</v>
          </cell>
          <cell r="F121">
            <v>6639791.5001977691</v>
          </cell>
          <cell r="O121">
            <v>6910716.5032685315</v>
          </cell>
        </row>
        <row r="122">
          <cell r="A122">
            <v>44166</v>
          </cell>
          <cell r="F122">
            <v>7370193.7845351249</v>
          </cell>
          <cell r="O122">
            <v>7351219.5489857551</v>
          </cell>
        </row>
        <row r="123">
          <cell r="A123">
            <v>44197</v>
          </cell>
          <cell r="F123">
            <v>9052771.0857710969</v>
          </cell>
          <cell r="O123">
            <v>9196633.0879196841</v>
          </cell>
        </row>
        <row r="124">
          <cell r="A124">
            <v>44228</v>
          </cell>
          <cell r="F124">
            <v>8634891.8664939813</v>
          </cell>
          <cell r="O124">
            <v>8539455.8069254439</v>
          </cell>
        </row>
        <row r="125">
          <cell r="A125">
            <v>44256</v>
          </cell>
          <cell r="F125">
            <v>7932623.7508313302</v>
          </cell>
          <cell r="O125">
            <v>8150073.0640477007</v>
          </cell>
        </row>
        <row r="126">
          <cell r="A126">
            <v>44287</v>
          </cell>
          <cell r="F126">
            <v>7283139.1821566392</v>
          </cell>
          <cell r="O126">
            <v>7401904.4048288856</v>
          </cell>
        </row>
        <row r="127">
          <cell r="A127">
            <v>44317</v>
          </cell>
          <cell r="F127">
            <v>6652107.6448072325</v>
          </cell>
          <cell r="O127">
            <v>6642140.708649368</v>
          </cell>
        </row>
        <row r="128">
          <cell r="A128">
            <v>44348</v>
          </cell>
          <cell r="O128">
            <v>6956043.4369753851</v>
          </cell>
        </row>
        <row r="129">
          <cell r="A129">
            <v>44378</v>
          </cell>
          <cell r="O129">
            <v>8042594.1293302123</v>
          </cell>
        </row>
        <row r="130">
          <cell r="A130">
            <v>44409</v>
          </cell>
          <cell r="O130">
            <v>8337293.7760513425</v>
          </cell>
        </row>
        <row r="131">
          <cell r="A131">
            <v>44440</v>
          </cell>
          <cell r="O131">
            <v>7957633.6179059437</v>
          </cell>
        </row>
        <row r="132">
          <cell r="A132">
            <v>44470</v>
          </cell>
          <cell r="O132">
            <v>7500457.3450059686</v>
          </cell>
        </row>
        <row r="133">
          <cell r="A133">
            <v>44501</v>
          </cell>
          <cell r="O133">
            <v>7503361.3281877888</v>
          </cell>
        </row>
        <row r="134">
          <cell r="A134">
            <v>44531</v>
          </cell>
          <cell r="O134">
            <v>8451855.6991385017</v>
          </cell>
        </row>
        <row r="135">
          <cell r="A135">
            <v>44562</v>
          </cell>
          <cell r="O135">
            <v>8951026.3864739724</v>
          </cell>
        </row>
        <row r="136">
          <cell r="A136">
            <v>44593</v>
          </cell>
          <cell r="O136">
            <v>8807061.5212510526</v>
          </cell>
        </row>
        <row r="137">
          <cell r="A137">
            <v>44621</v>
          </cell>
          <cell r="O137">
            <v>8425903.5666582622</v>
          </cell>
        </row>
        <row r="138">
          <cell r="A138">
            <v>44652</v>
          </cell>
          <cell r="O138">
            <v>7829461.3404888799</v>
          </cell>
        </row>
        <row r="139">
          <cell r="A139">
            <v>44682</v>
          </cell>
          <cell r="O139">
            <v>7663850.4820580073</v>
          </cell>
        </row>
        <row r="140">
          <cell r="A140">
            <v>44713</v>
          </cell>
          <cell r="O140">
            <v>7951399.6517195385</v>
          </cell>
        </row>
        <row r="141">
          <cell r="A141">
            <v>44743</v>
          </cell>
          <cell r="O141">
            <v>8433185.1127839871</v>
          </cell>
        </row>
        <row r="142">
          <cell r="A142">
            <v>44774</v>
          </cell>
          <cell r="O142">
            <v>8337502.5172113301</v>
          </cell>
        </row>
        <row r="143">
          <cell r="A143">
            <v>44805</v>
          </cell>
          <cell r="O143">
            <v>7433688.9310417837</v>
          </cell>
        </row>
        <row r="144">
          <cell r="A144">
            <v>44835</v>
          </cell>
          <cell r="O144">
            <v>7306993.1057623783</v>
          </cell>
        </row>
        <row r="145">
          <cell r="A145">
            <v>44866</v>
          </cell>
          <cell r="O145">
            <v>7872424.4052812085</v>
          </cell>
        </row>
        <row r="146">
          <cell r="A146">
            <v>44896</v>
          </cell>
          <cell r="O146">
            <v>8615708.6898534708</v>
          </cell>
        </row>
        <row r="147">
          <cell r="A147">
            <v>44927</v>
          </cell>
          <cell r="O147">
            <v>9114152.7706998084</v>
          </cell>
        </row>
        <row r="148">
          <cell r="A148">
            <v>44958</v>
          </cell>
          <cell r="O148">
            <v>8974890.1749526653</v>
          </cell>
        </row>
        <row r="149">
          <cell r="A149">
            <v>44986</v>
          </cell>
          <cell r="O149">
            <v>8591515.1765334196</v>
          </cell>
        </row>
        <row r="150">
          <cell r="A150">
            <v>45017</v>
          </cell>
          <cell r="O150">
            <v>8004173.4535937905</v>
          </cell>
        </row>
        <row r="151">
          <cell r="A151">
            <v>45047</v>
          </cell>
          <cell r="O151">
            <v>7843936.1589105818</v>
          </cell>
        </row>
        <row r="152">
          <cell r="A152">
            <v>45078</v>
          </cell>
          <cell r="O152">
            <v>8126822.5994123919</v>
          </cell>
        </row>
        <row r="153">
          <cell r="A153">
            <v>45108</v>
          </cell>
          <cell r="O153">
            <v>8608868.2192701995</v>
          </cell>
        </row>
        <row r="154">
          <cell r="A154">
            <v>45139</v>
          </cell>
          <cell r="O154">
            <v>8516717.9319811035</v>
          </cell>
        </row>
        <row r="155">
          <cell r="A155">
            <v>45170</v>
          </cell>
          <cell r="O155">
            <v>7605547.866440922</v>
          </cell>
        </row>
        <row r="156">
          <cell r="A156">
            <v>45200</v>
          </cell>
          <cell r="O156">
            <v>7474812.2729402389</v>
          </cell>
        </row>
        <row r="157">
          <cell r="A157">
            <v>45231</v>
          </cell>
          <cell r="O157">
            <v>8049101.4436127953</v>
          </cell>
        </row>
        <row r="158">
          <cell r="A158">
            <v>45261</v>
          </cell>
          <cell r="O158">
            <v>8778314.3164423201</v>
          </cell>
        </row>
      </sheetData>
      <sheetData sheetId="12">
        <row r="2">
          <cell r="F2" t="str">
            <v>GS50to999_NoCDM</v>
          </cell>
          <cell r="O2" t="str">
            <v>Predicted Consumption + CDM</v>
          </cell>
        </row>
        <row r="3">
          <cell r="A3">
            <v>40544</v>
          </cell>
          <cell r="F3">
            <v>16717266.821217919</v>
          </cell>
          <cell r="O3">
            <v>16260849.843245745</v>
          </cell>
        </row>
        <row r="4">
          <cell r="A4">
            <v>40575</v>
          </cell>
          <cell r="F4">
            <v>15751669.901217917</v>
          </cell>
          <cell r="O4">
            <v>15612873.394249158</v>
          </cell>
        </row>
        <row r="5">
          <cell r="A5">
            <v>40603</v>
          </cell>
          <cell r="F5">
            <v>16670464.701217921</v>
          </cell>
          <cell r="O5">
            <v>16513696.636268759</v>
          </cell>
        </row>
        <row r="6">
          <cell r="A6">
            <v>40634</v>
          </cell>
          <cell r="F6">
            <v>14963148.60121792</v>
          </cell>
          <cell r="O6">
            <v>15037222.822149312</v>
          </cell>
        </row>
        <row r="7">
          <cell r="A7">
            <v>40664</v>
          </cell>
          <cell r="F7">
            <v>15480338.171217926</v>
          </cell>
          <cell r="O7">
            <v>15664526.687477402</v>
          </cell>
        </row>
        <row r="8">
          <cell r="A8">
            <v>40695</v>
          </cell>
          <cell r="F8">
            <v>16377529.561217919</v>
          </cell>
          <cell r="O8">
            <v>16489544.530570513</v>
          </cell>
        </row>
        <row r="9">
          <cell r="A9">
            <v>40725</v>
          </cell>
          <cell r="F9">
            <v>17038934.041217919</v>
          </cell>
          <cell r="O9">
            <v>16688373.583877172</v>
          </cell>
        </row>
        <row r="10">
          <cell r="A10">
            <v>40756</v>
          </cell>
          <cell r="F10">
            <v>16792927.091217916</v>
          </cell>
          <cell r="O10">
            <v>16768137.979657046</v>
          </cell>
        </row>
        <row r="11">
          <cell r="A11">
            <v>40787</v>
          </cell>
          <cell r="F11">
            <v>15759561.551217917</v>
          </cell>
          <cell r="O11">
            <v>15786777.033338888</v>
          </cell>
        </row>
        <row r="12">
          <cell r="A12">
            <v>40817</v>
          </cell>
          <cell r="F12">
            <v>15586290.931217926</v>
          </cell>
          <cell r="O12">
            <v>15570080.148900526</v>
          </cell>
        </row>
        <row r="13">
          <cell r="A13">
            <v>40848</v>
          </cell>
          <cell r="F13">
            <v>15941400.461217923</v>
          </cell>
          <cell r="O13">
            <v>16343330.593193036</v>
          </cell>
        </row>
        <row r="14">
          <cell r="A14">
            <v>40878</v>
          </cell>
          <cell r="F14">
            <v>16816631.181217916</v>
          </cell>
          <cell r="O14">
            <v>17032259.612269007</v>
          </cell>
        </row>
        <row r="15">
          <cell r="A15">
            <v>40909</v>
          </cell>
          <cell r="F15">
            <v>16785266.463490896</v>
          </cell>
          <cell r="O15">
            <v>17182422.011521354</v>
          </cell>
        </row>
        <row r="16">
          <cell r="A16">
            <v>40940</v>
          </cell>
          <cell r="F16">
            <v>16079301.203490896</v>
          </cell>
          <cell r="O16">
            <v>16618892.118223375</v>
          </cell>
        </row>
        <row r="17">
          <cell r="A17">
            <v>40969</v>
          </cell>
          <cell r="F17">
            <v>16537471.803490892</v>
          </cell>
          <cell r="O17">
            <v>17157621.961134668</v>
          </cell>
        </row>
        <row r="18">
          <cell r="A18">
            <v>41000</v>
          </cell>
          <cell r="F18">
            <v>14880264.923490893</v>
          </cell>
          <cell r="O18">
            <v>14952674.793959882</v>
          </cell>
        </row>
        <row r="19">
          <cell r="A19">
            <v>41030</v>
          </cell>
          <cell r="F19">
            <v>17082202.913490895</v>
          </cell>
          <cell r="O19">
            <v>16889706.131193567</v>
          </cell>
        </row>
        <row r="20">
          <cell r="A20">
            <v>41061</v>
          </cell>
          <cell r="F20">
            <v>16878400.213490888</v>
          </cell>
          <cell r="O20">
            <v>16690824.850610511</v>
          </cell>
        </row>
        <row r="21">
          <cell r="A21">
            <v>41091</v>
          </cell>
          <cell r="F21">
            <v>17160081.253490891</v>
          </cell>
          <cell r="O21">
            <v>16828742.299766861</v>
          </cell>
        </row>
        <row r="22">
          <cell r="A22">
            <v>41122</v>
          </cell>
          <cell r="F22">
            <v>16796041.313490894</v>
          </cell>
          <cell r="O22">
            <v>16851452.268744603</v>
          </cell>
        </row>
        <row r="23">
          <cell r="A23">
            <v>41153</v>
          </cell>
          <cell r="F23">
            <v>15640179.133490894</v>
          </cell>
          <cell r="O23">
            <v>15900755.957245046</v>
          </cell>
        </row>
        <row r="24">
          <cell r="A24">
            <v>41183</v>
          </cell>
          <cell r="F24">
            <v>15988881.633490898</v>
          </cell>
          <cell r="O24">
            <v>16060863.504278556</v>
          </cell>
        </row>
        <row r="25">
          <cell r="A25">
            <v>41214</v>
          </cell>
          <cell r="F25">
            <v>16432215.043490896</v>
          </cell>
          <cell r="O25">
            <v>16427620.090290915</v>
          </cell>
        </row>
        <row r="26">
          <cell r="A26">
            <v>41244</v>
          </cell>
          <cell r="F26">
            <v>16691357.483490892</v>
          </cell>
          <cell r="O26">
            <v>16906985.914541982</v>
          </cell>
        </row>
        <row r="27">
          <cell r="A27">
            <v>41275</v>
          </cell>
          <cell r="F27">
            <v>17334132.91204248</v>
          </cell>
          <cell r="O27">
            <v>17661630.288036183</v>
          </cell>
        </row>
        <row r="28">
          <cell r="A28">
            <v>41306</v>
          </cell>
          <cell r="F28">
            <v>16623683.162042486</v>
          </cell>
          <cell r="O28">
            <v>16602889.677852409</v>
          </cell>
        </row>
        <row r="29">
          <cell r="A29">
            <v>41334</v>
          </cell>
          <cell r="F29">
            <v>17463321.022042483</v>
          </cell>
          <cell r="O29">
            <v>17400123.635948662</v>
          </cell>
        </row>
        <row r="30">
          <cell r="A30">
            <v>41365</v>
          </cell>
          <cell r="F30">
            <v>16662389.712042477</v>
          </cell>
          <cell r="O30">
            <v>16593612.841875913</v>
          </cell>
        </row>
        <row r="31">
          <cell r="A31">
            <v>41395</v>
          </cell>
          <cell r="F31">
            <v>16900534.112042483</v>
          </cell>
          <cell r="O31">
            <v>16784301.57371645</v>
          </cell>
        </row>
        <row r="32">
          <cell r="A32">
            <v>41426</v>
          </cell>
          <cell r="F32">
            <v>17093096.532042481</v>
          </cell>
          <cell r="O32">
            <v>17246205.750506677</v>
          </cell>
        </row>
        <row r="33">
          <cell r="A33">
            <v>41456</v>
          </cell>
          <cell r="F33">
            <v>18142506.432042487</v>
          </cell>
          <cell r="O33">
            <v>18222772.779904019</v>
          </cell>
        </row>
        <row r="34">
          <cell r="A34">
            <v>41487</v>
          </cell>
          <cell r="F34">
            <v>17778187.962042481</v>
          </cell>
          <cell r="O34">
            <v>17970800.684491377</v>
          </cell>
        </row>
        <row r="35">
          <cell r="A35">
            <v>41518</v>
          </cell>
          <cell r="F35">
            <v>16668477.222042486</v>
          </cell>
          <cell r="O35">
            <v>17010527.677195892</v>
          </cell>
        </row>
        <row r="36">
          <cell r="A36">
            <v>41548</v>
          </cell>
          <cell r="F36">
            <v>17233627.082042478</v>
          </cell>
          <cell r="O36">
            <v>17237118.779790577</v>
          </cell>
        </row>
        <row r="37">
          <cell r="A37">
            <v>41579</v>
          </cell>
          <cell r="F37">
            <v>16723236.692042481</v>
          </cell>
          <cell r="O37">
            <v>16483870.397213835</v>
          </cell>
        </row>
        <row r="38">
          <cell r="A38">
            <v>41609</v>
          </cell>
          <cell r="F38">
            <v>18692544.082042485</v>
          </cell>
          <cell r="O38">
            <v>18108143.208880391</v>
          </cell>
        </row>
        <row r="39">
          <cell r="A39">
            <v>41640</v>
          </cell>
          <cell r="F39">
            <v>18955499.508963756</v>
          </cell>
          <cell r="O39">
            <v>18236044.955987118</v>
          </cell>
        </row>
        <row r="40">
          <cell r="A40">
            <v>41671</v>
          </cell>
          <cell r="F40">
            <v>17790077.53896375</v>
          </cell>
          <cell r="O40">
            <v>17220336.072155662</v>
          </cell>
        </row>
        <row r="41">
          <cell r="A41">
            <v>41699</v>
          </cell>
          <cell r="F41">
            <v>18916153.298963755</v>
          </cell>
          <cell r="O41">
            <v>18147017.124616843</v>
          </cell>
        </row>
        <row r="42">
          <cell r="A42">
            <v>41730</v>
          </cell>
          <cell r="F42">
            <v>17106261.98896376</v>
          </cell>
          <cell r="O42">
            <v>17102595.260996871</v>
          </cell>
        </row>
        <row r="43">
          <cell r="A43">
            <v>41760</v>
          </cell>
          <cell r="F43">
            <v>16785651.398963757</v>
          </cell>
          <cell r="O43">
            <v>16934191.12323276</v>
          </cell>
        </row>
        <row r="44">
          <cell r="A44">
            <v>41791</v>
          </cell>
          <cell r="F44">
            <v>17153006.328963753</v>
          </cell>
          <cell r="O44">
            <v>17127156.720651615</v>
          </cell>
        </row>
        <row r="45">
          <cell r="A45">
            <v>41821</v>
          </cell>
          <cell r="F45">
            <v>17167656.628963754</v>
          </cell>
          <cell r="O45">
            <v>17687366.318131611</v>
          </cell>
        </row>
        <row r="46">
          <cell r="A46">
            <v>41852</v>
          </cell>
          <cell r="F46">
            <v>17092221.068963751</v>
          </cell>
          <cell r="O46">
            <v>17393534.708417531</v>
          </cell>
        </row>
        <row r="47">
          <cell r="A47">
            <v>41883</v>
          </cell>
          <cell r="F47">
            <v>16842020.668963756</v>
          </cell>
          <cell r="O47">
            <v>17023489.156467244</v>
          </cell>
        </row>
        <row r="48">
          <cell r="A48">
            <v>41913</v>
          </cell>
          <cell r="F48">
            <v>16968667.128963754</v>
          </cell>
          <cell r="O48">
            <v>17046209.585961793</v>
          </cell>
        </row>
        <row r="49">
          <cell r="A49">
            <v>41944</v>
          </cell>
          <cell r="F49">
            <v>17485013.278963756</v>
          </cell>
          <cell r="O49">
            <v>17242008.124401845</v>
          </cell>
        </row>
        <row r="50">
          <cell r="A50">
            <v>41974</v>
          </cell>
          <cell r="F50">
            <v>18431183.118963756</v>
          </cell>
          <cell r="O50">
            <v>18525689.504607651</v>
          </cell>
        </row>
        <row r="51">
          <cell r="A51">
            <v>42005</v>
          </cell>
          <cell r="F51">
            <v>19430730.418670163</v>
          </cell>
          <cell r="O51">
            <v>18885421.295785412</v>
          </cell>
        </row>
        <row r="52">
          <cell r="A52">
            <v>42036</v>
          </cell>
          <cell r="F52">
            <v>18338750.900597889</v>
          </cell>
          <cell r="O52">
            <v>17146764.419401765</v>
          </cell>
        </row>
        <row r="53">
          <cell r="A53">
            <v>42064</v>
          </cell>
          <cell r="F53">
            <v>18807365.387344867</v>
          </cell>
          <cell r="O53">
            <v>18428626.878666639</v>
          </cell>
        </row>
        <row r="54">
          <cell r="A54">
            <v>42095</v>
          </cell>
          <cell r="F54">
            <v>17034456.596983433</v>
          </cell>
          <cell r="O54">
            <v>17167168.298042975</v>
          </cell>
        </row>
        <row r="55">
          <cell r="A55">
            <v>42125</v>
          </cell>
          <cell r="F55">
            <v>17537336.143971372</v>
          </cell>
          <cell r="O55">
            <v>17383438.537970703</v>
          </cell>
        </row>
        <row r="56">
          <cell r="A56">
            <v>42156</v>
          </cell>
          <cell r="F56">
            <v>17201197.724694267</v>
          </cell>
          <cell r="O56">
            <v>17541882.306038842</v>
          </cell>
        </row>
        <row r="57">
          <cell r="A57">
            <v>42186</v>
          </cell>
          <cell r="F57">
            <v>18093211.662043665</v>
          </cell>
          <cell r="O57">
            <v>18325924.417899851</v>
          </cell>
        </row>
        <row r="58">
          <cell r="A58">
            <v>42217</v>
          </cell>
          <cell r="F58">
            <v>17648873.695778605</v>
          </cell>
          <cell r="O58">
            <v>17875952.562643684</v>
          </cell>
        </row>
        <row r="59">
          <cell r="A59">
            <v>42248</v>
          </cell>
          <cell r="F59">
            <v>17847440.221079815</v>
          </cell>
          <cell r="O59">
            <v>17488900.009927358</v>
          </cell>
        </row>
        <row r="60">
          <cell r="A60">
            <v>42278</v>
          </cell>
          <cell r="F60">
            <v>16827940.095778607</v>
          </cell>
          <cell r="O60">
            <v>16953934.421984717</v>
          </cell>
        </row>
        <row r="61">
          <cell r="A61">
            <v>42309</v>
          </cell>
          <cell r="F61">
            <v>16684572.645176196</v>
          </cell>
          <cell r="O61">
            <v>17028280.294979766</v>
          </cell>
        </row>
        <row r="62">
          <cell r="A62">
            <v>42339</v>
          </cell>
          <cell r="F62">
            <v>16658204.809031619</v>
          </cell>
          <cell r="O62">
            <v>17414463.829024695</v>
          </cell>
        </row>
        <row r="63">
          <cell r="A63">
            <v>42370</v>
          </cell>
          <cell r="F63">
            <v>18392987.23202993</v>
          </cell>
          <cell r="O63">
            <v>18481879.376942504</v>
          </cell>
        </row>
        <row r="64">
          <cell r="A64">
            <v>42401</v>
          </cell>
          <cell r="F64">
            <v>17502931.916367285</v>
          </cell>
          <cell r="O64">
            <v>17747775.192705434</v>
          </cell>
        </row>
        <row r="65">
          <cell r="A65">
            <v>42430</v>
          </cell>
          <cell r="F65">
            <v>17615636.032029931</v>
          </cell>
          <cell r="O65">
            <v>17931295.782591432</v>
          </cell>
        </row>
        <row r="66">
          <cell r="A66">
            <v>42461</v>
          </cell>
          <cell r="F66">
            <v>16891925.130825114</v>
          </cell>
          <cell r="O66">
            <v>16658840.874900972</v>
          </cell>
        </row>
        <row r="67">
          <cell r="A67">
            <v>42491</v>
          </cell>
          <cell r="F67">
            <v>16602755.501909452</v>
          </cell>
          <cell r="O67">
            <v>16559509.836544981</v>
          </cell>
        </row>
        <row r="68">
          <cell r="A68">
            <v>42522</v>
          </cell>
          <cell r="F68">
            <v>17495167.299499799</v>
          </cell>
          <cell r="O68">
            <v>17425572.200197894</v>
          </cell>
        </row>
        <row r="69">
          <cell r="A69">
            <v>42552</v>
          </cell>
          <cell r="F69">
            <v>18373376.195885357</v>
          </cell>
          <cell r="O69">
            <v>18164657.179026589</v>
          </cell>
        </row>
        <row r="70">
          <cell r="A70">
            <v>42583</v>
          </cell>
          <cell r="F70">
            <v>19193976.494680539</v>
          </cell>
          <cell r="O70">
            <v>18684010.119414948</v>
          </cell>
        </row>
        <row r="71">
          <cell r="A71">
            <v>42614</v>
          </cell>
          <cell r="F71">
            <v>17890059.858535945</v>
          </cell>
          <cell r="O71">
            <v>17579904.811660051</v>
          </cell>
        </row>
        <row r="72">
          <cell r="A72">
            <v>42644</v>
          </cell>
          <cell r="F72">
            <v>16939090.046487764</v>
          </cell>
          <cell r="O72">
            <v>16761490.78624678</v>
          </cell>
        </row>
        <row r="73">
          <cell r="A73">
            <v>42675</v>
          </cell>
          <cell r="F73">
            <v>17048086.017572101</v>
          </cell>
          <cell r="O73">
            <v>17489432.85249798</v>
          </cell>
        </row>
        <row r="74">
          <cell r="A74">
            <v>42705</v>
          </cell>
          <cell r="F74">
            <v>18662560.716367282</v>
          </cell>
          <cell r="O74">
            <v>18493509.689901963</v>
          </cell>
        </row>
        <row r="75">
          <cell r="A75">
            <v>42736</v>
          </cell>
          <cell r="F75">
            <v>19659234.081595186</v>
          </cell>
          <cell r="O75">
            <v>20067826.045930184</v>
          </cell>
        </row>
        <row r="76">
          <cell r="A76">
            <v>42767</v>
          </cell>
          <cell r="F76">
            <v>17436974.630992774</v>
          </cell>
          <cell r="O76">
            <v>18041025.346714489</v>
          </cell>
        </row>
        <row r="77">
          <cell r="A77">
            <v>42795</v>
          </cell>
          <cell r="F77">
            <v>19634422.014125314</v>
          </cell>
          <cell r="O77">
            <v>19465697.695766855</v>
          </cell>
        </row>
        <row r="78">
          <cell r="A78">
            <v>42826</v>
          </cell>
          <cell r="F78">
            <v>17013785.724968679</v>
          </cell>
          <cell r="O78">
            <v>17250163.525232591</v>
          </cell>
        </row>
        <row r="79">
          <cell r="A79">
            <v>42856</v>
          </cell>
          <cell r="F79">
            <v>18093877.252679512</v>
          </cell>
          <cell r="O79">
            <v>18350691.153177019</v>
          </cell>
        </row>
        <row r="80">
          <cell r="A80">
            <v>42887</v>
          </cell>
          <cell r="F80">
            <v>19315178.650269885</v>
          </cell>
          <cell r="O80">
            <v>19372180.350650493</v>
          </cell>
        </row>
        <row r="81">
          <cell r="A81">
            <v>42917</v>
          </cell>
          <cell r="F81">
            <v>19549131.777980741</v>
          </cell>
          <cell r="O81">
            <v>19740750.284725323</v>
          </cell>
        </row>
        <row r="82">
          <cell r="A82">
            <v>42948</v>
          </cell>
          <cell r="F82">
            <v>19412331.565932523</v>
          </cell>
          <cell r="O82">
            <v>19775949.389523249</v>
          </cell>
        </row>
        <row r="83">
          <cell r="A83">
            <v>42979</v>
          </cell>
          <cell r="F83">
            <v>19254316.134607218</v>
          </cell>
          <cell r="O83">
            <v>19074071.939761549</v>
          </cell>
        </row>
        <row r="84">
          <cell r="A84">
            <v>43009</v>
          </cell>
          <cell r="F84">
            <v>18460397.773161445</v>
          </cell>
          <cell r="O84">
            <v>18293582.40869657</v>
          </cell>
        </row>
        <row r="85">
          <cell r="A85">
            <v>43040</v>
          </cell>
          <cell r="F85">
            <v>18666476.115330122</v>
          </cell>
          <cell r="O85">
            <v>18698984.626286723</v>
          </cell>
        </row>
        <row r="86">
          <cell r="A86">
            <v>43070</v>
          </cell>
          <cell r="F86">
            <v>19446811.238221694</v>
          </cell>
          <cell r="O86">
            <v>18703340.211005516</v>
          </cell>
        </row>
        <row r="87">
          <cell r="A87">
            <v>43101</v>
          </cell>
          <cell r="F87">
            <v>21184390.447006177</v>
          </cell>
          <cell r="O87">
            <v>20951503.424077325</v>
          </cell>
        </row>
        <row r="88">
          <cell r="A88">
            <v>43132</v>
          </cell>
          <cell r="F88">
            <v>18766666.803632692</v>
          </cell>
          <cell r="O88">
            <v>19143548.704577822</v>
          </cell>
        </row>
        <row r="89">
          <cell r="A89">
            <v>43160</v>
          </cell>
          <cell r="F89">
            <v>17697661.348210998</v>
          </cell>
          <cell r="O89">
            <v>17638622.65895519</v>
          </cell>
        </row>
        <row r="90">
          <cell r="A90">
            <v>43191</v>
          </cell>
          <cell r="F90">
            <v>19284257.097608585</v>
          </cell>
          <cell r="O90">
            <v>18915743.169857133</v>
          </cell>
        </row>
        <row r="91">
          <cell r="A91">
            <v>43221</v>
          </cell>
          <cell r="F91">
            <v>19795859.748211004</v>
          </cell>
          <cell r="O91">
            <v>19528530.634908278</v>
          </cell>
        </row>
        <row r="92">
          <cell r="A92">
            <v>43252</v>
          </cell>
          <cell r="F92">
            <v>21072458.919295345</v>
          </cell>
          <cell r="O92">
            <v>21101622.57995519</v>
          </cell>
        </row>
        <row r="93">
          <cell r="A93">
            <v>43282</v>
          </cell>
          <cell r="F93">
            <v>20882452.104837507</v>
          </cell>
          <cell r="O93">
            <v>20734048.84070706</v>
          </cell>
        </row>
        <row r="94">
          <cell r="A94">
            <v>43313</v>
          </cell>
          <cell r="F94">
            <v>21499366.514476053</v>
          </cell>
          <cell r="O94">
            <v>21216081.319793817</v>
          </cell>
        </row>
        <row r="95">
          <cell r="A95">
            <v>43344</v>
          </cell>
          <cell r="F95">
            <v>19842338.148211002</v>
          </cell>
          <cell r="O95">
            <v>19617685.651906025</v>
          </cell>
        </row>
        <row r="96">
          <cell r="A96">
            <v>43374</v>
          </cell>
          <cell r="F96">
            <v>19326961.830138713</v>
          </cell>
          <cell r="O96">
            <v>19214141.246967401</v>
          </cell>
        </row>
        <row r="97">
          <cell r="A97">
            <v>43405</v>
          </cell>
          <cell r="F97">
            <v>19493164.066283286</v>
          </cell>
          <cell r="O97">
            <v>19183567.705958724</v>
          </cell>
        </row>
        <row r="98">
          <cell r="A98">
            <v>43435</v>
          </cell>
          <cell r="F98">
            <v>20044221.165078472</v>
          </cell>
          <cell r="O98">
            <v>20105977.813122999</v>
          </cell>
        </row>
        <row r="99">
          <cell r="A99">
            <v>43466</v>
          </cell>
          <cell r="F99">
            <v>21620563.218417685</v>
          </cell>
          <cell r="O99">
            <v>21220288.647758719</v>
          </cell>
        </row>
        <row r="100">
          <cell r="A100">
            <v>43497</v>
          </cell>
          <cell r="F100">
            <v>19419033.849742986</v>
          </cell>
          <cell r="O100">
            <v>19449184.401818596</v>
          </cell>
        </row>
        <row r="101">
          <cell r="A101">
            <v>43525</v>
          </cell>
          <cell r="F101">
            <v>20467345.232875522</v>
          </cell>
          <cell r="O101">
            <v>20200891.538823705</v>
          </cell>
        </row>
        <row r="102">
          <cell r="A102">
            <v>43556</v>
          </cell>
          <cell r="F102">
            <v>18962848.172634561</v>
          </cell>
          <cell r="O102">
            <v>19039717.335248243</v>
          </cell>
        </row>
        <row r="103">
          <cell r="A103">
            <v>43586</v>
          </cell>
          <cell r="F103">
            <v>19104958.755767088</v>
          </cell>
          <cell r="O103">
            <v>19529827.373100244</v>
          </cell>
        </row>
        <row r="104">
          <cell r="A104">
            <v>43617</v>
          </cell>
          <cell r="F104">
            <v>18871763.652152628</v>
          </cell>
          <cell r="O104">
            <v>19162737.448281553</v>
          </cell>
        </row>
        <row r="105">
          <cell r="A105">
            <v>43647</v>
          </cell>
          <cell r="F105">
            <v>21610925.483477946</v>
          </cell>
          <cell r="O105">
            <v>21468487.513573378</v>
          </cell>
        </row>
        <row r="106">
          <cell r="A106">
            <v>43678</v>
          </cell>
          <cell r="F106">
            <v>20499002.408779137</v>
          </cell>
          <cell r="O106">
            <v>20605449.770187579</v>
          </cell>
        </row>
        <row r="107">
          <cell r="A107">
            <v>43709</v>
          </cell>
          <cell r="F107">
            <v>19124595.555767093</v>
          </cell>
          <cell r="O107">
            <v>19187602.803243328</v>
          </cell>
        </row>
        <row r="108">
          <cell r="A108">
            <v>43739</v>
          </cell>
          <cell r="F108">
            <v>19237444.143718898</v>
          </cell>
          <cell r="O108">
            <v>19472409.232203707</v>
          </cell>
        </row>
        <row r="109">
          <cell r="A109">
            <v>43770</v>
          </cell>
          <cell r="F109">
            <v>19655626.620827332</v>
          </cell>
          <cell r="O109">
            <v>19261348.868782617</v>
          </cell>
        </row>
        <row r="110">
          <cell r="A110">
            <v>43800</v>
          </cell>
          <cell r="F110">
            <v>20768680.182273109</v>
          </cell>
          <cell r="O110">
            <v>20732707.454624277</v>
          </cell>
        </row>
        <row r="111">
          <cell r="A111">
            <v>43831</v>
          </cell>
          <cell r="F111">
            <v>22240497.13711904</v>
          </cell>
          <cell r="O111">
            <v>22669362.748539362</v>
          </cell>
        </row>
        <row r="112">
          <cell r="A112">
            <v>43862</v>
          </cell>
          <cell r="F112">
            <v>20355118.476878062</v>
          </cell>
          <cell r="O112">
            <v>20478319.870704263</v>
          </cell>
        </row>
        <row r="113">
          <cell r="A113">
            <v>43891</v>
          </cell>
          <cell r="F113">
            <v>19763421.609408177</v>
          </cell>
          <cell r="O113">
            <v>20175680.144443154</v>
          </cell>
        </row>
        <row r="114">
          <cell r="A114">
            <v>43922</v>
          </cell>
          <cell r="F114">
            <v>17089130.553986501</v>
          </cell>
          <cell r="O114">
            <v>17107895.269275222</v>
          </cell>
        </row>
        <row r="115">
          <cell r="A115">
            <v>43952</v>
          </cell>
          <cell r="F115">
            <v>17090225.378082871</v>
          </cell>
          <cell r="O115">
            <v>17028323.444816392</v>
          </cell>
        </row>
        <row r="116">
          <cell r="A116">
            <v>43983</v>
          </cell>
          <cell r="F116">
            <v>18398254.573263608</v>
          </cell>
          <cell r="O116">
            <v>18240505.68151262</v>
          </cell>
        </row>
        <row r="117">
          <cell r="A117">
            <v>44013</v>
          </cell>
          <cell r="F117">
            <v>20433793.725070819</v>
          </cell>
          <cell r="O117">
            <v>19967904.246029768</v>
          </cell>
        </row>
        <row r="118">
          <cell r="A118">
            <v>44044</v>
          </cell>
          <cell r="F118">
            <v>19508210.264829874</v>
          </cell>
          <cell r="O118">
            <v>19458897.16589595</v>
          </cell>
        </row>
        <row r="119">
          <cell r="A119">
            <v>44075</v>
          </cell>
          <cell r="F119">
            <v>18413970.168444328</v>
          </cell>
          <cell r="O119">
            <v>18591370.87612018</v>
          </cell>
        </row>
        <row r="120">
          <cell r="A120">
            <v>44105</v>
          </cell>
          <cell r="F120">
            <v>18353398.004588902</v>
          </cell>
          <cell r="O120">
            <v>18458820.994160336</v>
          </cell>
        </row>
        <row r="121">
          <cell r="A121">
            <v>44136</v>
          </cell>
          <cell r="F121">
            <v>18350168.269649133</v>
          </cell>
          <cell r="O121">
            <v>18608283.178310737</v>
          </cell>
        </row>
        <row r="122">
          <cell r="A122">
            <v>44166</v>
          </cell>
          <cell r="F122">
            <v>19370101.339528672</v>
          </cell>
          <cell r="O122">
            <v>19412624.014697377</v>
          </cell>
        </row>
        <row r="123">
          <cell r="A123">
            <v>44197</v>
          </cell>
          <cell r="F123">
            <v>20661840.874301441</v>
          </cell>
          <cell r="O123">
            <v>20908763.499058597</v>
          </cell>
        </row>
        <row r="124">
          <cell r="A124">
            <v>44228</v>
          </cell>
          <cell r="F124">
            <v>19375614.165867694</v>
          </cell>
          <cell r="O124">
            <v>19239416.844422694</v>
          </cell>
        </row>
        <row r="125">
          <cell r="A125">
            <v>44256</v>
          </cell>
          <cell r="F125">
            <v>19436199.679120708</v>
          </cell>
          <cell r="O125">
            <v>19793420.006665494</v>
          </cell>
        </row>
        <row r="126">
          <cell r="A126">
            <v>44287</v>
          </cell>
          <cell r="F126">
            <v>17730405.462253235</v>
          </cell>
          <cell r="O126">
            <v>17867313.994367436</v>
          </cell>
        </row>
        <row r="127">
          <cell r="A127">
            <v>44317</v>
          </cell>
          <cell r="F127">
            <v>17899844.845385753</v>
          </cell>
          <cell r="O127">
            <v>17904726.241843797</v>
          </cell>
        </row>
        <row r="128">
          <cell r="A128">
            <v>44348</v>
          </cell>
          <cell r="F128">
            <v>19487327.052614685</v>
          </cell>
          <cell r="O128">
            <v>19057163.057881948</v>
          </cell>
        </row>
      </sheetData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79998168889431442"/>
  </sheetPr>
  <dimension ref="A1:AW190"/>
  <sheetViews>
    <sheetView zoomScaleNormal="100" workbookViewId="0">
      <pane xSplit="1" ySplit="2" topLeftCell="B129" activePane="bottomRight" state="frozen"/>
      <selection activeCell="V159" sqref="V159"/>
      <selection pane="topRight" activeCell="V159" sqref="V159"/>
      <selection pane="bottomLeft" activeCell="V159" sqref="V159"/>
      <selection pane="bottomRight" activeCell="Y159" sqref="Y159"/>
    </sheetView>
  </sheetViews>
  <sheetFormatPr defaultRowHeight="12.75" x14ac:dyDescent="0.2"/>
  <cols>
    <col min="1" max="3" width="11.85546875" customWidth="1"/>
    <col min="4" max="4" width="14.140625" customWidth="1"/>
    <col min="5" max="5" width="14.7109375" customWidth="1"/>
    <col min="6" max="6" width="13" style="5" bestFit="1" customWidth="1"/>
    <col min="7" max="7" width="13" style="1" customWidth="1"/>
    <col min="8" max="8" width="12.85546875" style="1" customWidth="1"/>
    <col min="9" max="9" width="15.42578125" style="1" customWidth="1"/>
    <col min="10" max="11" width="8" style="1" customWidth="1"/>
    <col min="12" max="12" width="13.5703125" style="42" bestFit="1" customWidth="1"/>
    <col min="13" max="13" width="13.140625" style="1" customWidth="1"/>
    <col min="14" max="14" width="14.7109375" style="1" customWidth="1"/>
    <col min="15" max="15" width="16" style="1" bestFit="1" customWidth="1"/>
    <col min="16" max="16" width="14.5703125" style="1" customWidth="1"/>
    <col min="17" max="17" width="15.140625" style="1" bestFit="1" customWidth="1"/>
    <col min="18" max="18" width="12.42578125" style="1" customWidth="1"/>
    <col min="19" max="19" width="22.42578125" bestFit="1" customWidth="1"/>
    <col min="20" max="20" width="16.140625" customWidth="1"/>
    <col min="21" max="21" width="18.85546875" bestFit="1" customWidth="1"/>
    <col min="22" max="22" width="13.7109375" bestFit="1" customWidth="1"/>
    <col min="23" max="23" width="13" bestFit="1" customWidth="1"/>
    <col min="24" max="24" width="14.85546875" bestFit="1" customWidth="1"/>
    <col min="25" max="27" width="13.7109375" bestFit="1" customWidth="1"/>
    <col min="28" max="29" width="13" bestFit="1" customWidth="1"/>
    <col min="30" max="30" width="12.28515625" bestFit="1" customWidth="1"/>
    <col min="31" max="32" width="12.28515625" style="5" bestFit="1" customWidth="1"/>
    <col min="33" max="39" width="12.7109375" style="5" customWidth="1"/>
    <col min="40" max="49" width="12.7109375" customWidth="1"/>
  </cols>
  <sheetData>
    <row r="1" spans="1:45" ht="20.25" customHeight="1" x14ac:dyDescent="0.25">
      <c r="A1" s="90" t="s">
        <v>56</v>
      </c>
      <c r="B1" s="90"/>
      <c r="C1" s="90"/>
      <c r="D1" s="90"/>
      <c r="E1" s="90"/>
      <c r="F1" s="90"/>
    </row>
    <row r="2" spans="1:45" ht="42" customHeight="1" x14ac:dyDescent="0.2">
      <c r="D2" s="22" t="s">
        <v>57</v>
      </c>
      <c r="E2" s="22" t="s">
        <v>58</v>
      </c>
      <c r="F2" s="6" t="s">
        <v>59</v>
      </c>
      <c r="G2" s="85" t="s">
        <v>5</v>
      </c>
      <c r="H2" s="85" t="s">
        <v>6</v>
      </c>
      <c r="I2" s="8" t="s">
        <v>60</v>
      </c>
      <c r="J2" s="8" t="s">
        <v>61</v>
      </c>
      <c r="K2" s="8" t="s">
        <v>7</v>
      </c>
      <c r="L2" s="43" t="s">
        <v>62</v>
      </c>
      <c r="M2" s="8" t="s">
        <v>71</v>
      </c>
      <c r="N2" s="8" t="s">
        <v>72</v>
      </c>
      <c r="O2" s="8" t="s">
        <v>63</v>
      </c>
      <c r="P2" s="8" t="s">
        <v>64</v>
      </c>
      <c r="Q2" s="8" t="s">
        <v>65</v>
      </c>
      <c r="R2" s="8" t="s">
        <v>66</v>
      </c>
      <c r="AE2" s="7"/>
      <c r="AF2" s="7"/>
      <c r="AG2" s="7"/>
    </row>
    <row r="3" spans="1:45" ht="12.75" customHeight="1" x14ac:dyDescent="0.2">
      <c r="A3" s="2">
        <v>40544</v>
      </c>
      <c r="B3">
        <f>YEAR(A3)</f>
        <v>2011</v>
      </c>
      <c r="C3">
        <f>MONTH(A3)</f>
        <v>1</v>
      </c>
      <c r="D3" s="69">
        <v>23710157.339999959</v>
      </c>
      <c r="E3" s="69">
        <v>23207.745325324893</v>
      </c>
      <c r="F3" s="69">
        <v>23733365.085325282</v>
      </c>
      <c r="G3" s="86">
        <v>713.3</v>
      </c>
      <c r="H3" s="63">
        <v>0</v>
      </c>
      <c r="I3" s="25">
        <v>31</v>
      </c>
      <c r="J3" s="25">
        <v>0</v>
      </c>
      <c r="K3" s="25">
        <v>0</v>
      </c>
      <c r="L3" s="30">
        <v>26615</v>
      </c>
      <c r="M3" s="87">
        <v>0</v>
      </c>
      <c r="N3" s="59">
        <v>0</v>
      </c>
      <c r="O3" s="25">
        <f>$T$19+G3*$T$20+H3*$T$21+I3*$T$22+J3*$T$23+K3*$T$24+L3*$T$25+M3*$T$26+N3*$T$27</f>
        <v>24704211.887868986</v>
      </c>
      <c r="P3" s="65">
        <f>O3-E3</f>
        <v>24681004.142543662</v>
      </c>
      <c r="Q3" s="25">
        <f>+O3-F3</f>
        <v>970846.80254370347</v>
      </c>
      <c r="R3" s="38">
        <f>ABS(Q3/F3)</f>
        <v>4.090641167206388E-2</v>
      </c>
      <c r="S3" t="s">
        <v>67</v>
      </c>
      <c r="AE3"/>
      <c r="AF3" s="29"/>
      <c r="AG3" s="48"/>
      <c r="AH3" s="39"/>
      <c r="AI3" s="56"/>
      <c r="AJ3" s="56"/>
      <c r="AK3" s="78"/>
      <c r="AL3" s="56"/>
      <c r="AM3" s="56"/>
      <c r="AN3" s="75"/>
      <c r="AO3" s="78"/>
      <c r="AP3" s="50"/>
      <c r="AQ3" s="50"/>
      <c r="AR3" s="5"/>
    </row>
    <row r="4" spans="1:45" x14ac:dyDescent="0.2">
      <c r="A4" s="2">
        <v>40575</v>
      </c>
      <c r="B4">
        <f t="shared" ref="B4:B67" si="0">YEAR(A4)</f>
        <v>2011</v>
      </c>
      <c r="C4">
        <f t="shared" ref="C4:C67" si="1">MONTH(A4)</f>
        <v>2</v>
      </c>
      <c r="D4" s="69">
        <v>22287321.790000025</v>
      </c>
      <c r="E4" s="69">
        <v>23207.745325324893</v>
      </c>
      <c r="F4" s="69">
        <v>22310529.535325348</v>
      </c>
      <c r="G4" s="86">
        <v>598.20000000000016</v>
      </c>
      <c r="H4" s="63">
        <v>0</v>
      </c>
      <c r="I4" s="25">
        <v>28</v>
      </c>
      <c r="J4" s="25">
        <v>0</v>
      </c>
      <c r="K4" s="25">
        <v>0</v>
      </c>
      <c r="L4" s="30">
        <v>26654</v>
      </c>
      <c r="M4" s="87">
        <v>0</v>
      </c>
      <c r="N4" s="59">
        <v>0</v>
      </c>
      <c r="O4" s="25">
        <f t="shared" ref="O4" si="2">$T$19+G4*$T$20+H4*$T$21+I4*$T$22+J4*$T$23+K4*$T$24+L4*$T$25+M4*$T$26+N4*$T$27</f>
        <v>21621279.389984988</v>
      </c>
      <c r="P4" s="65">
        <f t="shared" ref="P4:P67" si="3">O4-E4</f>
        <v>21598071.644659664</v>
      </c>
      <c r="Q4" s="25">
        <f t="shared" ref="Q4:Q67" si="4">+O4-F4</f>
        <v>-689250.1453403607</v>
      </c>
      <c r="R4" s="38">
        <f t="shared" ref="R4:R67" si="5">ABS(Q4/F4)</f>
        <v>3.0893491086755129E-2</v>
      </c>
      <c r="AE4"/>
      <c r="AF4" s="29"/>
      <c r="AG4" s="39"/>
      <c r="AH4" s="56"/>
      <c r="AI4" s="56"/>
      <c r="AJ4" s="56"/>
      <c r="AK4" s="75"/>
      <c r="AL4" s="79"/>
      <c r="AM4" s="56"/>
      <c r="AN4" s="75"/>
      <c r="AO4" s="75"/>
      <c r="AP4" s="50"/>
      <c r="AQ4" s="50"/>
      <c r="AR4" s="5"/>
    </row>
    <row r="5" spans="1:45" x14ac:dyDescent="0.2">
      <c r="A5" s="2">
        <v>40603</v>
      </c>
      <c r="B5">
        <f t="shared" si="0"/>
        <v>2011</v>
      </c>
      <c r="C5">
        <f t="shared" si="1"/>
        <v>3</v>
      </c>
      <c r="D5" s="69">
        <v>20538303.360000029</v>
      </c>
      <c r="E5" s="69">
        <v>23207.745325324893</v>
      </c>
      <c r="F5" s="69">
        <v>20561511.105325352</v>
      </c>
      <c r="G5" s="86">
        <v>510.79999999999995</v>
      </c>
      <c r="H5" s="63">
        <v>0</v>
      </c>
      <c r="I5" s="25">
        <v>31</v>
      </c>
      <c r="J5" s="25">
        <v>1</v>
      </c>
      <c r="K5" s="25">
        <v>0</v>
      </c>
      <c r="L5" s="30">
        <v>26750</v>
      </c>
      <c r="M5" s="87">
        <v>0</v>
      </c>
      <c r="N5" s="59">
        <v>0</v>
      </c>
      <c r="O5" s="25">
        <f>$T$19+G5*$T$20+H5*$T$21+I5*$T$22+J5*$T$23+K5*$T$24+L5*$T$25+M5*$T$26+N5*$T$27</f>
        <v>20142465.689123683</v>
      </c>
      <c r="P5" s="65">
        <f t="shared" si="3"/>
        <v>20119257.943798359</v>
      </c>
      <c r="Q5" s="25">
        <f t="shared" si="4"/>
        <v>-419045.41620166972</v>
      </c>
      <c r="R5" s="38">
        <f t="shared" si="5"/>
        <v>2.038008850882261E-2</v>
      </c>
      <c r="AC5" s="64"/>
      <c r="AE5"/>
      <c r="AF5" s="39"/>
      <c r="AG5" s="39"/>
      <c r="AH5" s="56"/>
      <c r="AI5" s="56"/>
      <c r="AJ5" s="56"/>
      <c r="AK5" s="75"/>
      <c r="AL5" s="79"/>
      <c r="AM5" s="56"/>
      <c r="AN5" s="75"/>
      <c r="AO5" s="75"/>
      <c r="AP5" s="49"/>
      <c r="AQ5" s="50"/>
      <c r="AR5" s="5"/>
    </row>
    <row r="6" spans="1:45" ht="12.75" customHeight="1" x14ac:dyDescent="0.2">
      <c r="A6" s="2">
        <v>40634</v>
      </c>
      <c r="B6">
        <f t="shared" si="0"/>
        <v>2011</v>
      </c>
      <c r="C6">
        <f t="shared" si="1"/>
        <v>4</v>
      </c>
      <c r="D6" s="69">
        <v>18173296.59999999</v>
      </c>
      <c r="E6" s="69">
        <v>23207.745325324893</v>
      </c>
      <c r="F6" s="69">
        <v>18196504.345325314</v>
      </c>
      <c r="G6" s="86">
        <v>272.29999999999995</v>
      </c>
      <c r="H6" s="63">
        <v>0</v>
      </c>
      <c r="I6" s="25">
        <v>30</v>
      </c>
      <c r="J6" s="25">
        <v>1</v>
      </c>
      <c r="K6" s="25">
        <v>0</v>
      </c>
      <c r="L6" s="30">
        <v>26846</v>
      </c>
      <c r="M6" s="87">
        <v>0</v>
      </c>
      <c r="N6" s="59">
        <v>0</v>
      </c>
      <c r="O6" s="25">
        <f t="shared" ref="O6:O69" si="6">$T$19+G6*$T$20+H6*$T$21+I6*$T$22+J6*$T$23+K6*$T$24+L6*$T$25+M6*$T$26+N6*$T$27</f>
        <v>17415390.019202262</v>
      </c>
      <c r="P6" s="65">
        <f t="shared" si="3"/>
        <v>17392182.273876939</v>
      </c>
      <c r="Q6" s="25">
        <f t="shared" si="4"/>
        <v>-781114.32612305135</v>
      </c>
      <c r="R6" s="38">
        <f t="shared" si="5"/>
        <v>4.2926614436454645E-2</v>
      </c>
      <c r="AE6"/>
      <c r="AG6" s="56"/>
      <c r="AH6" s="51"/>
      <c r="AJ6" s="29"/>
      <c r="AL6" s="80"/>
      <c r="AM6" s="80"/>
      <c r="AN6" s="5"/>
      <c r="AO6" s="5"/>
      <c r="AP6" s="5"/>
      <c r="AQ6" s="5"/>
      <c r="AR6" s="5"/>
      <c r="AS6" s="22"/>
    </row>
    <row r="7" spans="1:45" x14ac:dyDescent="0.2">
      <c r="A7" s="2">
        <v>40664</v>
      </c>
      <c r="B7">
        <f t="shared" si="0"/>
        <v>2011</v>
      </c>
      <c r="C7">
        <f t="shared" si="1"/>
        <v>5</v>
      </c>
      <c r="D7" s="69">
        <v>19219228.860000029</v>
      </c>
      <c r="E7" s="69">
        <v>23207.745325324893</v>
      </c>
      <c r="F7" s="69">
        <v>19242436.605325352</v>
      </c>
      <c r="G7" s="86">
        <v>87.4</v>
      </c>
      <c r="H7" s="63">
        <v>28.3</v>
      </c>
      <c r="I7" s="25">
        <v>31</v>
      </c>
      <c r="J7" s="25">
        <v>1</v>
      </c>
      <c r="K7" s="25">
        <v>0</v>
      </c>
      <c r="L7" s="30">
        <v>26969</v>
      </c>
      <c r="M7" s="87">
        <v>0</v>
      </c>
      <c r="N7" s="59">
        <v>0</v>
      </c>
      <c r="O7" s="25">
        <f t="shared" si="6"/>
        <v>18070722.825726733</v>
      </c>
      <c r="P7" s="65">
        <f t="shared" si="3"/>
        <v>18047515.080401409</v>
      </c>
      <c r="Q7" s="25">
        <f t="shared" si="4"/>
        <v>-1171713.7795986198</v>
      </c>
      <c r="R7" s="38">
        <f t="shared" si="5"/>
        <v>6.0892173046024095E-2</v>
      </c>
      <c r="AE7"/>
      <c r="AG7" s="56"/>
      <c r="AH7" s="51"/>
      <c r="AI7" s="29"/>
      <c r="AJ7" s="29"/>
      <c r="AL7" s="80"/>
      <c r="AM7" s="80"/>
      <c r="AN7" s="5"/>
      <c r="AO7" s="5"/>
      <c r="AP7" s="5"/>
      <c r="AQ7" s="5"/>
      <c r="AR7" s="5"/>
      <c r="AS7" s="22"/>
    </row>
    <row r="8" spans="1:45" x14ac:dyDescent="0.2">
      <c r="A8" s="2">
        <v>40695</v>
      </c>
      <c r="B8">
        <f t="shared" si="0"/>
        <v>2011</v>
      </c>
      <c r="C8">
        <f t="shared" si="1"/>
        <v>6</v>
      </c>
      <c r="D8" s="69">
        <v>23432000.140000012</v>
      </c>
      <c r="E8" s="69">
        <v>23207.745325324893</v>
      </c>
      <c r="F8" s="69">
        <v>23455207.885325335</v>
      </c>
      <c r="G8" s="86">
        <v>4.7999999999999989</v>
      </c>
      <c r="H8" s="63">
        <v>97.999999999999986</v>
      </c>
      <c r="I8" s="25">
        <v>30</v>
      </c>
      <c r="J8" s="25">
        <v>0</v>
      </c>
      <c r="K8" s="25">
        <v>0</v>
      </c>
      <c r="L8" s="30">
        <v>27068</v>
      </c>
      <c r="M8" s="87">
        <v>0</v>
      </c>
      <c r="N8" s="59">
        <v>0</v>
      </c>
      <c r="O8" s="25">
        <f t="shared" si="6"/>
        <v>23268979.591400996</v>
      </c>
      <c r="P8" s="65">
        <f t="shared" si="3"/>
        <v>23245771.846075673</v>
      </c>
      <c r="Q8" s="25">
        <f t="shared" si="4"/>
        <v>-186228.29392433912</v>
      </c>
      <c r="R8" s="38">
        <f t="shared" si="5"/>
        <v>7.9397417765310948E-3</v>
      </c>
      <c r="AE8"/>
      <c r="AG8" s="56"/>
      <c r="AH8" s="51"/>
      <c r="AI8" s="29"/>
      <c r="AJ8" s="29"/>
      <c r="AL8" s="80"/>
      <c r="AM8" s="80"/>
      <c r="AN8" s="5"/>
      <c r="AO8" s="5"/>
      <c r="AP8" s="5"/>
      <c r="AQ8" s="5"/>
      <c r="AR8" s="5"/>
      <c r="AS8" s="22"/>
    </row>
    <row r="9" spans="1:45" x14ac:dyDescent="0.2">
      <c r="A9" s="2">
        <v>40725</v>
      </c>
      <c r="B9">
        <f t="shared" si="0"/>
        <v>2011</v>
      </c>
      <c r="C9">
        <f t="shared" si="1"/>
        <v>7</v>
      </c>
      <c r="D9" s="69">
        <v>29858048.27999996</v>
      </c>
      <c r="E9" s="69">
        <v>23207.745325324893</v>
      </c>
      <c r="F9" s="69">
        <v>29881256.025325283</v>
      </c>
      <c r="G9" s="86">
        <v>0</v>
      </c>
      <c r="H9" s="63">
        <v>260.30000000000007</v>
      </c>
      <c r="I9" s="25">
        <v>31</v>
      </c>
      <c r="J9" s="25">
        <v>0</v>
      </c>
      <c r="K9" s="25">
        <v>0</v>
      </c>
      <c r="L9" s="30">
        <v>27119</v>
      </c>
      <c r="M9" s="87">
        <v>0</v>
      </c>
      <c r="N9" s="59">
        <v>0</v>
      </c>
      <c r="O9" s="25">
        <f t="shared" si="6"/>
        <v>32548283.381637149</v>
      </c>
      <c r="P9" s="65">
        <f t="shared" si="3"/>
        <v>32525075.636311825</v>
      </c>
      <c r="Q9" s="25">
        <f t="shared" si="4"/>
        <v>2667027.3563118652</v>
      </c>
      <c r="R9" s="38">
        <f t="shared" si="5"/>
        <v>8.925419179339307E-2</v>
      </c>
      <c r="AE9"/>
      <c r="AG9" s="56"/>
      <c r="AH9" s="51"/>
      <c r="AI9" s="29"/>
      <c r="AJ9" s="29"/>
      <c r="AL9" s="80"/>
      <c r="AM9" s="80"/>
      <c r="AN9" s="5"/>
      <c r="AO9" s="5"/>
      <c r="AP9" s="5"/>
      <c r="AQ9" s="5"/>
      <c r="AR9" s="5"/>
      <c r="AS9" s="22"/>
    </row>
    <row r="10" spans="1:45" x14ac:dyDescent="0.2">
      <c r="A10" s="2">
        <v>40756</v>
      </c>
      <c r="B10">
        <f t="shared" si="0"/>
        <v>2011</v>
      </c>
      <c r="C10">
        <f t="shared" si="1"/>
        <v>8</v>
      </c>
      <c r="D10" s="69">
        <v>28097294.710000008</v>
      </c>
      <c r="E10" s="69">
        <v>23207.745325324893</v>
      </c>
      <c r="F10" s="69">
        <v>28120502.455325332</v>
      </c>
      <c r="G10" s="86">
        <v>0</v>
      </c>
      <c r="H10" s="63">
        <v>184.2</v>
      </c>
      <c r="I10" s="25">
        <v>31</v>
      </c>
      <c r="J10" s="25">
        <v>0</v>
      </c>
      <c r="K10" s="25">
        <v>0</v>
      </c>
      <c r="L10" s="30">
        <v>27177</v>
      </c>
      <c r="M10" s="87">
        <v>0</v>
      </c>
      <c r="N10" s="59">
        <v>0</v>
      </c>
      <c r="O10" s="25">
        <f t="shared" si="6"/>
        <v>28554186.788100567</v>
      </c>
      <c r="P10" s="65">
        <f t="shared" si="3"/>
        <v>28530979.042775244</v>
      </c>
      <c r="Q10" s="25">
        <f t="shared" si="4"/>
        <v>433684.33277523518</v>
      </c>
      <c r="R10" s="38">
        <f t="shared" si="5"/>
        <v>1.5422353617764253E-2</v>
      </c>
      <c r="AE10"/>
      <c r="AG10" s="56"/>
      <c r="AH10" s="51"/>
      <c r="AI10" s="29"/>
      <c r="AJ10" s="29"/>
      <c r="AL10" s="80"/>
      <c r="AM10" s="80"/>
      <c r="AN10" s="5"/>
      <c r="AO10" s="5"/>
      <c r="AP10" s="5"/>
      <c r="AQ10" s="5"/>
      <c r="AR10" s="5"/>
      <c r="AS10" s="22"/>
    </row>
    <row r="11" spans="1:45" x14ac:dyDescent="0.2">
      <c r="A11" s="2">
        <v>40787</v>
      </c>
      <c r="B11">
        <f t="shared" si="0"/>
        <v>2011</v>
      </c>
      <c r="C11">
        <f t="shared" si="1"/>
        <v>9</v>
      </c>
      <c r="D11" s="69">
        <v>19896374.790000003</v>
      </c>
      <c r="E11" s="69">
        <v>23207.745325324893</v>
      </c>
      <c r="F11" s="69">
        <v>19919582.535325326</v>
      </c>
      <c r="G11" s="86">
        <v>22.400000000000006</v>
      </c>
      <c r="H11" s="63">
        <v>73.7</v>
      </c>
      <c r="I11" s="25">
        <v>30</v>
      </c>
      <c r="J11" s="25">
        <v>1</v>
      </c>
      <c r="K11" s="25">
        <v>1</v>
      </c>
      <c r="L11" s="30">
        <v>27326</v>
      </c>
      <c r="M11" s="87">
        <v>0</v>
      </c>
      <c r="N11" s="59">
        <v>0</v>
      </c>
      <c r="O11" s="25">
        <f t="shared" si="6"/>
        <v>21122379.98267103</v>
      </c>
      <c r="P11" s="65">
        <f t="shared" si="3"/>
        <v>21099172.237345707</v>
      </c>
      <c r="Q11" s="25">
        <f t="shared" si="4"/>
        <v>1202797.4473457038</v>
      </c>
      <c r="R11" s="38">
        <f t="shared" si="5"/>
        <v>6.0382663402341219E-2</v>
      </c>
      <c r="AC11" s="64"/>
      <c r="AE11"/>
      <c r="AG11" s="56"/>
      <c r="AH11" s="51"/>
      <c r="AI11" s="29"/>
      <c r="AJ11" s="29"/>
      <c r="AL11" s="80"/>
      <c r="AM11" s="80"/>
      <c r="AN11" s="5"/>
      <c r="AO11" s="5"/>
      <c r="AP11" s="5"/>
      <c r="AQ11" s="5"/>
      <c r="AR11" s="5"/>
      <c r="AS11" s="22"/>
    </row>
    <row r="12" spans="1:45" ht="13.5" customHeight="1" x14ac:dyDescent="0.2">
      <c r="A12" s="2">
        <v>40817</v>
      </c>
      <c r="B12">
        <f t="shared" si="0"/>
        <v>2011</v>
      </c>
      <c r="C12">
        <f t="shared" si="1"/>
        <v>10</v>
      </c>
      <c r="D12" s="69">
        <v>18244566.349999983</v>
      </c>
      <c r="E12" s="69">
        <v>23207.745325324893</v>
      </c>
      <c r="F12" s="69">
        <v>18267774.095325306</v>
      </c>
      <c r="G12" s="86">
        <v>180.70000000000002</v>
      </c>
      <c r="H12" s="63">
        <v>9.6999999999999957</v>
      </c>
      <c r="I12" s="25">
        <v>31</v>
      </c>
      <c r="J12" s="25">
        <v>1</v>
      </c>
      <c r="K12" s="25">
        <v>0</v>
      </c>
      <c r="L12" s="30">
        <v>27440</v>
      </c>
      <c r="M12" s="87">
        <v>0</v>
      </c>
      <c r="N12" s="59">
        <v>0</v>
      </c>
      <c r="O12" s="25">
        <f t="shared" si="6"/>
        <v>18178357.270670969</v>
      </c>
      <c r="P12" s="65">
        <f t="shared" si="3"/>
        <v>18155149.525345646</v>
      </c>
      <c r="Q12" s="25">
        <f t="shared" si="4"/>
        <v>-89416.824654337019</v>
      </c>
      <c r="R12" s="38">
        <f t="shared" si="5"/>
        <v>4.8947848921133E-3</v>
      </c>
      <c r="AC12" s="64"/>
      <c r="AE12"/>
      <c r="AG12" s="56"/>
      <c r="AH12" s="51"/>
      <c r="AI12" s="29"/>
      <c r="AJ12" s="29"/>
      <c r="AL12" s="80"/>
      <c r="AM12" s="80"/>
      <c r="AN12" s="5"/>
      <c r="AO12" s="5"/>
      <c r="AP12" s="5"/>
      <c r="AQ12" s="5"/>
      <c r="AR12" s="5"/>
      <c r="AS12" s="22"/>
    </row>
    <row r="13" spans="1:45" x14ac:dyDescent="0.2">
      <c r="A13" s="2">
        <v>40848</v>
      </c>
      <c r="B13">
        <f t="shared" si="0"/>
        <v>2011</v>
      </c>
      <c r="C13">
        <f t="shared" si="1"/>
        <v>11</v>
      </c>
      <c r="D13" s="69">
        <v>20183725.750000019</v>
      </c>
      <c r="E13" s="69">
        <v>23207.745325324893</v>
      </c>
      <c r="F13" s="69">
        <v>20206933.495325342</v>
      </c>
      <c r="G13" s="86">
        <v>281.89999999999998</v>
      </c>
      <c r="H13" s="63">
        <v>0</v>
      </c>
      <c r="I13" s="25">
        <v>30</v>
      </c>
      <c r="J13" s="25">
        <v>1</v>
      </c>
      <c r="K13" s="25">
        <v>0</v>
      </c>
      <c r="L13" s="30">
        <v>27703</v>
      </c>
      <c r="M13" s="87">
        <v>0</v>
      </c>
      <c r="N13" s="59">
        <v>0</v>
      </c>
      <c r="O13" s="25">
        <f t="shared" si="6"/>
        <v>18003567.742082812</v>
      </c>
      <c r="P13" s="65">
        <f t="shared" si="3"/>
        <v>17980359.996757489</v>
      </c>
      <c r="Q13" s="25">
        <f t="shared" si="4"/>
        <v>-2203365.7532425299</v>
      </c>
      <c r="R13" s="38">
        <f t="shared" si="5"/>
        <v>0.10904008536239579</v>
      </c>
      <c r="AC13" s="64"/>
      <c r="AE13"/>
      <c r="AG13" s="56"/>
      <c r="AH13" s="51"/>
      <c r="AI13" s="29"/>
      <c r="AJ13" s="29"/>
      <c r="AL13" s="80"/>
      <c r="AM13" s="80"/>
      <c r="AN13" s="5"/>
      <c r="AO13" s="5"/>
      <c r="AP13" s="5"/>
      <c r="AQ13" s="5"/>
      <c r="AR13" s="5"/>
      <c r="AS13" s="22"/>
    </row>
    <row r="14" spans="1:45" ht="13.5" customHeight="1" x14ac:dyDescent="0.2">
      <c r="A14" s="2">
        <v>40878</v>
      </c>
      <c r="B14">
        <f t="shared" si="0"/>
        <v>2011</v>
      </c>
      <c r="C14">
        <f t="shared" si="1"/>
        <v>12</v>
      </c>
      <c r="D14" s="69">
        <v>25085188.549999982</v>
      </c>
      <c r="E14" s="69">
        <v>23207.745325324893</v>
      </c>
      <c r="F14" s="69">
        <v>25108396.295325305</v>
      </c>
      <c r="G14" s="86">
        <v>472.00000000000006</v>
      </c>
      <c r="H14" s="63">
        <v>0</v>
      </c>
      <c r="I14" s="25">
        <v>31</v>
      </c>
      <c r="J14" s="25">
        <v>0</v>
      </c>
      <c r="K14" s="25">
        <v>0</v>
      </c>
      <c r="L14" s="30">
        <v>27826</v>
      </c>
      <c r="M14" s="87">
        <v>0</v>
      </c>
      <c r="N14" s="59">
        <v>0</v>
      </c>
      <c r="O14" s="25">
        <f t="shared" si="6"/>
        <v>23308958.100898441</v>
      </c>
      <c r="P14" s="65">
        <f t="shared" si="3"/>
        <v>23285750.355573118</v>
      </c>
      <c r="Q14" s="25">
        <f t="shared" si="4"/>
        <v>-1799438.1944268644</v>
      </c>
      <c r="R14" s="38">
        <f t="shared" si="5"/>
        <v>7.1666791190558229E-2</v>
      </c>
      <c r="S14" t="s">
        <v>68</v>
      </c>
      <c r="W14" s="64"/>
      <c r="AC14" s="64"/>
      <c r="AE14"/>
      <c r="AG14" s="56"/>
      <c r="AH14" s="51"/>
      <c r="AI14" s="29"/>
      <c r="AJ14" s="29"/>
      <c r="AL14" s="80"/>
      <c r="AM14" s="80"/>
      <c r="AN14" s="5"/>
      <c r="AO14" s="5"/>
      <c r="AP14" s="5"/>
      <c r="AQ14" s="5"/>
      <c r="AR14" s="5"/>
      <c r="AS14" s="22"/>
    </row>
    <row r="15" spans="1:45" x14ac:dyDescent="0.2">
      <c r="A15" s="2">
        <v>40909</v>
      </c>
      <c r="B15">
        <f t="shared" si="0"/>
        <v>2012</v>
      </c>
      <c r="C15">
        <f t="shared" si="1"/>
        <v>1</v>
      </c>
      <c r="D15" s="69">
        <v>22605358.370000012</v>
      </c>
      <c r="E15" s="69">
        <v>60152.639777244323</v>
      </c>
      <c r="F15" s="69">
        <v>22665511.009777255</v>
      </c>
      <c r="G15" s="86">
        <v>549.1</v>
      </c>
      <c r="H15" s="63">
        <v>0</v>
      </c>
      <c r="I15" s="25">
        <v>31</v>
      </c>
      <c r="J15" s="25">
        <v>0</v>
      </c>
      <c r="K15" s="25">
        <v>0</v>
      </c>
      <c r="L15" s="30">
        <v>27984</v>
      </c>
      <c r="M15" s="87">
        <v>0</v>
      </c>
      <c r="N15" s="59">
        <v>0</v>
      </c>
      <c r="O15" s="25">
        <f t="shared" si="6"/>
        <v>24075446.663319591</v>
      </c>
      <c r="P15" s="65">
        <f t="shared" si="3"/>
        <v>24015294.023542348</v>
      </c>
      <c r="Q15" s="25">
        <f t="shared" si="4"/>
        <v>1409935.6535423361</v>
      </c>
      <c r="R15" s="38">
        <f t="shared" si="5"/>
        <v>6.2206215113973388E-2</v>
      </c>
      <c r="S15" t="s">
        <v>69</v>
      </c>
      <c r="AC15" s="64"/>
      <c r="AE15"/>
      <c r="AG15" s="56"/>
      <c r="AH15" s="51"/>
      <c r="AI15" s="29"/>
      <c r="AJ15" s="29"/>
      <c r="AL15" s="80"/>
      <c r="AM15" s="80"/>
      <c r="AN15" s="5"/>
      <c r="AO15" s="5"/>
      <c r="AP15" s="5"/>
      <c r="AQ15" s="5"/>
      <c r="AR15" s="5"/>
      <c r="AS15" s="22"/>
    </row>
    <row r="16" spans="1:45" x14ac:dyDescent="0.2">
      <c r="A16" s="2">
        <v>40940</v>
      </c>
      <c r="B16">
        <f t="shared" si="0"/>
        <v>2012</v>
      </c>
      <c r="C16">
        <f t="shared" si="1"/>
        <v>2</v>
      </c>
      <c r="D16" s="69">
        <v>21671478.420000002</v>
      </c>
      <c r="E16" s="69">
        <v>60152.639777244323</v>
      </c>
      <c r="F16" s="69">
        <v>21731631.059777245</v>
      </c>
      <c r="G16" s="86">
        <v>473.70000000000005</v>
      </c>
      <c r="H16" s="63">
        <v>0</v>
      </c>
      <c r="I16" s="25">
        <v>29</v>
      </c>
      <c r="J16" s="25">
        <v>0</v>
      </c>
      <c r="K16" s="25">
        <v>0</v>
      </c>
      <c r="L16" s="30">
        <v>28152</v>
      </c>
      <c r="M16" s="87">
        <v>0</v>
      </c>
      <c r="N16" s="59">
        <v>0</v>
      </c>
      <c r="O16" s="25">
        <f t="shared" si="6"/>
        <v>22115368.083072886</v>
      </c>
      <c r="P16" s="65">
        <f t="shared" si="3"/>
        <v>22055215.443295643</v>
      </c>
      <c r="Q16" s="25">
        <f t="shared" si="4"/>
        <v>383737.02329564095</v>
      </c>
      <c r="R16" s="38">
        <f t="shared" si="5"/>
        <v>1.7657994572063858E-2</v>
      </c>
      <c r="S16" t="s">
        <v>70</v>
      </c>
      <c r="AC16" s="64"/>
      <c r="AE16"/>
      <c r="AG16" s="56"/>
      <c r="AH16" s="51"/>
      <c r="AI16" s="29"/>
      <c r="AJ16" s="29"/>
      <c r="AL16" s="80"/>
      <c r="AM16" s="80"/>
      <c r="AN16" s="5"/>
      <c r="AO16" s="5"/>
      <c r="AP16" s="5"/>
      <c r="AQ16" s="5"/>
      <c r="AR16" s="27"/>
      <c r="AS16" s="22"/>
    </row>
    <row r="17" spans="1:46" x14ac:dyDescent="0.2">
      <c r="A17" s="2">
        <v>40969</v>
      </c>
      <c r="B17">
        <f t="shared" si="0"/>
        <v>2012</v>
      </c>
      <c r="C17">
        <f t="shared" si="1"/>
        <v>3</v>
      </c>
      <c r="D17" s="69">
        <v>19949861.740000002</v>
      </c>
      <c r="E17" s="69">
        <v>60152.639777244323</v>
      </c>
      <c r="F17" s="69">
        <v>20010014.379777245</v>
      </c>
      <c r="G17" s="86">
        <v>290.2</v>
      </c>
      <c r="H17" s="63">
        <v>3</v>
      </c>
      <c r="I17" s="25">
        <v>31</v>
      </c>
      <c r="J17" s="25">
        <v>1</v>
      </c>
      <c r="K17" s="25">
        <v>0</v>
      </c>
      <c r="L17" s="30">
        <v>28320</v>
      </c>
      <c r="M17" s="87">
        <v>0</v>
      </c>
      <c r="N17" s="59">
        <v>0</v>
      </c>
      <c r="O17" s="25">
        <f t="shared" si="6"/>
        <v>19298097.536914874</v>
      </c>
      <c r="P17" s="65">
        <f t="shared" si="3"/>
        <v>19237944.897137631</v>
      </c>
      <c r="Q17" s="25">
        <f t="shared" si="4"/>
        <v>-711916.84286237136</v>
      </c>
      <c r="R17" s="38">
        <f t="shared" si="5"/>
        <v>3.5578027549138448E-2</v>
      </c>
      <c r="AE17"/>
      <c r="AG17" s="56"/>
      <c r="AH17" s="51"/>
      <c r="AI17" s="29"/>
      <c r="AJ17" s="29"/>
      <c r="AL17" s="80"/>
      <c r="AM17" s="80"/>
      <c r="AN17" s="5"/>
      <c r="AO17" s="5"/>
      <c r="AP17" s="5"/>
      <c r="AQ17" s="5"/>
      <c r="AR17" s="5"/>
      <c r="AS17" s="22"/>
    </row>
    <row r="18" spans="1:46" x14ac:dyDescent="0.2">
      <c r="A18" s="2">
        <v>41000</v>
      </c>
      <c r="B18">
        <f t="shared" si="0"/>
        <v>2012</v>
      </c>
      <c r="C18">
        <f t="shared" si="1"/>
        <v>4</v>
      </c>
      <c r="D18" s="69">
        <v>18851854.700000014</v>
      </c>
      <c r="E18" s="69">
        <v>60152.639777244323</v>
      </c>
      <c r="F18" s="69">
        <v>18912007.339777257</v>
      </c>
      <c r="G18" s="86">
        <v>263.10000000000002</v>
      </c>
      <c r="H18" s="63">
        <v>1.3999999999999986</v>
      </c>
      <c r="I18" s="25">
        <v>30</v>
      </c>
      <c r="J18" s="25">
        <v>1</v>
      </c>
      <c r="K18" s="25">
        <v>0</v>
      </c>
      <c r="L18" s="30">
        <v>28570</v>
      </c>
      <c r="M18" s="87">
        <v>0</v>
      </c>
      <c r="N18" s="59">
        <v>0</v>
      </c>
      <c r="O18" s="25">
        <f t="shared" si="6"/>
        <v>18423647.267470632</v>
      </c>
      <c r="P18" s="65">
        <f t="shared" si="3"/>
        <v>18363494.627693389</v>
      </c>
      <c r="Q18" s="25">
        <f t="shared" si="4"/>
        <v>-488360.07230662555</v>
      </c>
      <c r="R18" s="38">
        <f t="shared" si="5"/>
        <v>2.582275183869389E-2</v>
      </c>
      <c r="T18" t="s">
        <v>8</v>
      </c>
      <c r="U18" t="s">
        <v>9</v>
      </c>
      <c r="V18" t="s">
        <v>10</v>
      </c>
      <c r="W18" t="s">
        <v>11</v>
      </c>
      <c r="AC18" s="64"/>
      <c r="AE18"/>
      <c r="AF18" s="39"/>
      <c r="AG18" s="51"/>
      <c r="AH18" s="52"/>
      <c r="AI18" s="29"/>
      <c r="AL18" s="45"/>
      <c r="AM18" s="53"/>
      <c r="AN18" s="53"/>
      <c r="AO18" s="53"/>
      <c r="AP18" s="5"/>
      <c r="AQ18" s="5"/>
      <c r="AS18" s="22"/>
    </row>
    <row r="19" spans="1:46" x14ac:dyDescent="0.2">
      <c r="A19" s="2">
        <v>41030</v>
      </c>
      <c r="B19">
        <f t="shared" si="0"/>
        <v>2012</v>
      </c>
      <c r="C19">
        <f t="shared" si="1"/>
        <v>5</v>
      </c>
      <c r="D19" s="69">
        <v>18991152.079999991</v>
      </c>
      <c r="E19" s="69">
        <v>60152.639777244323</v>
      </c>
      <c r="F19" s="69">
        <v>19051304.719777234</v>
      </c>
      <c r="G19" s="86">
        <v>46.199999999999989</v>
      </c>
      <c r="H19" s="63">
        <v>64.199999999999989</v>
      </c>
      <c r="I19" s="25">
        <v>31</v>
      </c>
      <c r="J19" s="25">
        <v>1</v>
      </c>
      <c r="K19" s="25">
        <v>0</v>
      </c>
      <c r="L19" s="30">
        <v>28755</v>
      </c>
      <c r="M19" s="87">
        <v>0</v>
      </c>
      <c r="N19" s="59">
        <v>0</v>
      </c>
      <c r="O19" s="25">
        <f t="shared" si="6"/>
        <v>20662127.984630093</v>
      </c>
      <c r="P19" s="65">
        <f t="shared" si="3"/>
        <v>20601975.34485285</v>
      </c>
      <c r="Q19" s="25">
        <f t="shared" si="4"/>
        <v>1610823.2648528591</v>
      </c>
      <c r="R19" s="38">
        <f t="shared" si="5"/>
        <v>8.4551860806711954E-2</v>
      </c>
      <c r="S19" t="s">
        <v>12</v>
      </c>
      <c r="T19">
        <v>-18893263.306903001</v>
      </c>
      <c r="U19">
        <v>5185235.7900725901</v>
      </c>
      <c r="V19">
        <v>-3.6436652202152802</v>
      </c>
      <c r="W19">
        <v>3.9476725714889698E-4</v>
      </c>
      <c r="AE19"/>
      <c r="AF19" s="56"/>
      <c r="AG19" s="51"/>
      <c r="AH19" s="39"/>
      <c r="AI19" s="58"/>
      <c r="AJ19" s="58"/>
      <c r="AK19" s="1"/>
      <c r="AN19" s="5"/>
      <c r="AO19" s="5"/>
      <c r="AP19" s="5"/>
      <c r="AQ19" s="5"/>
    </row>
    <row r="20" spans="1:46" x14ac:dyDescent="0.2">
      <c r="A20" s="2">
        <v>41061</v>
      </c>
      <c r="B20">
        <f t="shared" si="0"/>
        <v>2012</v>
      </c>
      <c r="C20">
        <f t="shared" si="1"/>
        <v>6</v>
      </c>
      <c r="D20" s="69">
        <v>27898710.519999996</v>
      </c>
      <c r="E20" s="69">
        <v>60152.639777244323</v>
      </c>
      <c r="F20" s="69">
        <v>27958863.159777239</v>
      </c>
      <c r="G20" s="86">
        <v>9.6</v>
      </c>
      <c r="H20" s="63">
        <v>148</v>
      </c>
      <c r="I20" s="25">
        <v>30</v>
      </c>
      <c r="J20" s="25">
        <v>0</v>
      </c>
      <c r="K20" s="25">
        <v>0</v>
      </c>
      <c r="L20" s="30">
        <v>28856</v>
      </c>
      <c r="M20" s="87">
        <v>0</v>
      </c>
      <c r="N20" s="59">
        <v>0</v>
      </c>
      <c r="O20" s="25">
        <f t="shared" si="6"/>
        <v>27009757.071902398</v>
      </c>
      <c r="P20" s="65">
        <f t="shared" si="3"/>
        <v>26949604.432125155</v>
      </c>
      <c r="Q20" s="25">
        <f t="shared" si="4"/>
        <v>-949106.08787484095</v>
      </c>
      <c r="R20" s="38">
        <f t="shared" si="5"/>
        <v>3.3946519300550947E-2</v>
      </c>
      <c r="S20" t="s">
        <v>5</v>
      </c>
      <c r="T20">
        <v>8735.5477451992792</v>
      </c>
      <c r="U20">
        <v>955.16207542171696</v>
      </c>
      <c r="V20">
        <v>9.1456182882286399</v>
      </c>
      <c r="W20" s="64">
        <v>1.5513487993009601E-15</v>
      </c>
      <c r="AE20"/>
      <c r="AF20" s="56"/>
      <c r="AG20" s="81"/>
      <c r="AH20" s="81"/>
      <c r="AI20" s="29"/>
      <c r="AK20" s="1"/>
      <c r="AN20" s="5"/>
      <c r="AO20" s="5"/>
      <c r="AP20" s="5"/>
      <c r="AQ20" s="5"/>
    </row>
    <row r="21" spans="1:46" x14ac:dyDescent="0.2">
      <c r="A21" s="2">
        <v>41091</v>
      </c>
      <c r="B21">
        <f t="shared" si="0"/>
        <v>2012</v>
      </c>
      <c r="C21">
        <f t="shared" si="1"/>
        <v>7</v>
      </c>
      <c r="D21" s="69">
        <v>33515927.190000005</v>
      </c>
      <c r="E21" s="69">
        <v>60152.639777244323</v>
      </c>
      <c r="F21" s="69">
        <v>33576079.829777248</v>
      </c>
      <c r="G21" s="86">
        <v>0</v>
      </c>
      <c r="H21" s="63">
        <v>257.39999999999998</v>
      </c>
      <c r="I21" s="25">
        <v>31</v>
      </c>
      <c r="J21" s="25">
        <v>0</v>
      </c>
      <c r="K21" s="25">
        <v>0</v>
      </c>
      <c r="L21" s="30">
        <v>28963</v>
      </c>
      <c r="M21" s="87">
        <v>0</v>
      </c>
      <c r="N21" s="59">
        <v>0</v>
      </c>
      <c r="O21" s="25">
        <f t="shared" si="6"/>
        <v>33479910.352036737</v>
      </c>
      <c r="P21" s="65">
        <f t="shared" si="3"/>
        <v>33419757.712259494</v>
      </c>
      <c r="Q21" s="25">
        <f t="shared" si="4"/>
        <v>-96169.477740511298</v>
      </c>
      <c r="R21" s="38">
        <f t="shared" si="5"/>
        <v>2.8642259080889645E-3</v>
      </c>
      <c r="S21" t="s">
        <v>6</v>
      </c>
      <c r="T21">
        <v>52933.346861410202</v>
      </c>
      <c r="U21">
        <v>3453.72029547191</v>
      </c>
      <c r="V21">
        <v>15.3264718427864</v>
      </c>
      <c r="W21" s="64">
        <v>2.6212456298096899E-30</v>
      </c>
      <c r="AE21"/>
      <c r="AF21" s="39"/>
      <c r="AG21" s="51"/>
      <c r="AH21" s="39"/>
      <c r="AI21" s="29"/>
      <c r="AK21" s="1"/>
      <c r="AN21" s="5"/>
      <c r="AO21" s="5"/>
      <c r="AP21" s="5"/>
      <c r="AQ21" s="5"/>
    </row>
    <row r="22" spans="1:46" x14ac:dyDescent="0.2">
      <c r="A22" s="2">
        <v>41122</v>
      </c>
      <c r="B22">
        <f t="shared" si="0"/>
        <v>2012</v>
      </c>
      <c r="C22">
        <f t="shared" si="1"/>
        <v>8</v>
      </c>
      <c r="D22" s="69">
        <v>29969286.820000008</v>
      </c>
      <c r="E22" s="69">
        <v>60152.639777244323</v>
      </c>
      <c r="F22" s="69">
        <v>30029439.459777251</v>
      </c>
      <c r="G22" s="86">
        <v>0</v>
      </c>
      <c r="H22" s="63">
        <v>172.1</v>
      </c>
      <c r="I22" s="25">
        <v>31</v>
      </c>
      <c r="J22" s="25">
        <v>0</v>
      </c>
      <c r="K22" s="25">
        <v>0</v>
      </c>
      <c r="L22" s="30">
        <v>29039</v>
      </c>
      <c r="M22" s="87">
        <v>0</v>
      </c>
      <c r="N22" s="59">
        <v>0</v>
      </c>
      <c r="O22" s="25">
        <f t="shared" si="6"/>
        <v>29009419.378532104</v>
      </c>
      <c r="P22" s="65">
        <f t="shared" si="3"/>
        <v>28949266.738754861</v>
      </c>
      <c r="Q22" s="25">
        <f t="shared" si="4"/>
        <v>-1020020.0812451467</v>
      </c>
      <c r="R22" s="38">
        <f t="shared" si="5"/>
        <v>3.3967336706747599E-2</v>
      </c>
      <c r="S22" t="s">
        <v>1</v>
      </c>
      <c r="T22">
        <v>700140.39219496294</v>
      </c>
      <c r="U22">
        <v>167154.58775368199</v>
      </c>
      <c r="V22">
        <v>4.1885801736215802</v>
      </c>
      <c r="W22" s="64">
        <v>5.3081721144805101E-5</v>
      </c>
      <c r="AC22" s="64"/>
      <c r="AE22"/>
      <c r="AF22" s="39"/>
      <c r="AG22" s="51"/>
      <c r="AH22" s="39"/>
      <c r="AI22" s="29"/>
      <c r="AK22" s="54"/>
      <c r="AL22" s="54"/>
      <c r="AM22" s="54"/>
      <c r="AN22" s="54"/>
      <c r="AO22" s="54"/>
      <c r="AP22" s="54"/>
      <c r="AQ22" s="5"/>
    </row>
    <row r="23" spans="1:46" x14ac:dyDescent="0.2">
      <c r="A23" s="2">
        <v>41153</v>
      </c>
      <c r="B23">
        <f t="shared" si="0"/>
        <v>2012</v>
      </c>
      <c r="C23">
        <f t="shared" si="1"/>
        <v>9</v>
      </c>
      <c r="D23" s="69">
        <v>21178062.030000005</v>
      </c>
      <c r="E23" s="69">
        <v>60152.639777244323</v>
      </c>
      <c r="F23" s="69">
        <v>21238214.669777248</v>
      </c>
      <c r="G23" s="86">
        <v>48.300000000000011</v>
      </c>
      <c r="H23" s="63">
        <v>58.899999999999991</v>
      </c>
      <c r="I23" s="25">
        <v>30</v>
      </c>
      <c r="J23" s="25">
        <v>1</v>
      </c>
      <c r="K23" s="25">
        <v>1</v>
      </c>
      <c r="L23" s="30">
        <v>29133</v>
      </c>
      <c r="M23" s="87">
        <v>0</v>
      </c>
      <c r="N23" s="59">
        <v>0</v>
      </c>
      <c r="O23" s="25">
        <f t="shared" si="6"/>
        <v>21628577.522420172</v>
      </c>
      <c r="P23" s="65">
        <f t="shared" si="3"/>
        <v>21568424.882642929</v>
      </c>
      <c r="Q23" s="25">
        <f t="shared" si="4"/>
        <v>390362.85264292359</v>
      </c>
      <c r="R23" s="38">
        <f t="shared" si="5"/>
        <v>1.838021032899833E-2</v>
      </c>
      <c r="S23" t="s">
        <v>3</v>
      </c>
      <c r="T23">
        <v>-2872240.8640193399</v>
      </c>
      <c r="U23">
        <v>364282.109347158</v>
      </c>
      <c r="V23">
        <v>-7.8846607898663397</v>
      </c>
      <c r="W23" s="64">
        <v>1.44662653707938E-12</v>
      </c>
      <c r="AC23" s="64"/>
      <c r="AE23"/>
      <c r="AF23" s="39"/>
      <c r="AG23" s="51"/>
      <c r="AH23" s="39"/>
      <c r="AI23" s="29"/>
      <c r="AK23" s="54"/>
      <c r="AL23" s="54"/>
      <c r="AM23" s="54"/>
      <c r="AN23" s="54"/>
      <c r="AO23" s="54"/>
      <c r="AP23" s="54"/>
      <c r="AQ23" s="5"/>
    </row>
    <row r="24" spans="1:46" x14ac:dyDescent="0.2">
      <c r="A24" s="2">
        <v>41183</v>
      </c>
      <c r="B24">
        <f t="shared" si="0"/>
        <v>2012</v>
      </c>
      <c r="C24">
        <f t="shared" si="1"/>
        <v>10</v>
      </c>
      <c r="D24" s="69">
        <v>19579886.000000007</v>
      </c>
      <c r="E24" s="69">
        <v>60152.639777244323</v>
      </c>
      <c r="F24" s="69">
        <v>19640038.639777251</v>
      </c>
      <c r="G24" s="86">
        <v>183.9</v>
      </c>
      <c r="H24" s="63">
        <v>4.5</v>
      </c>
      <c r="I24" s="25">
        <v>31</v>
      </c>
      <c r="J24" s="25">
        <v>1</v>
      </c>
      <c r="K24" s="25">
        <v>0</v>
      </c>
      <c r="L24" s="30">
        <v>29289</v>
      </c>
      <c r="M24" s="87">
        <v>0</v>
      </c>
      <c r="N24" s="59">
        <v>0</v>
      </c>
      <c r="O24" s="25">
        <f t="shared" si="6"/>
        <v>19019133.632506438</v>
      </c>
      <c r="P24" s="65">
        <f t="shared" si="3"/>
        <v>18958980.992729194</v>
      </c>
      <c r="Q24" s="25">
        <f t="shared" si="4"/>
        <v>-620905.00727081299</v>
      </c>
      <c r="R24" s="38">
        <f t="shared" si="5"/>
        <v>3.1614245707912471E-2</v>
      </c>
      <c r="S24" t="s">
        <v>2</v>
      </c>
      <c r="T24">
        <v>1706351.3837903</v>
      </c>
      <c r="U24">
        <v>497363.92251725</v>
      </c>
      <c r="V24">
        <v>3.4307904263625302</v>
      </c>
      <c r="W24" s="64">
        <v>8.1999039110360495E-4</v>
      </c>
      <c r="AB24" s="64"/>
      <c r="AC24" s="64"/>
      <c r="AE24"/>
      <c r="AF24" s="39"/>
      <c r="AG24" s="51"/>
      <c r="AH24" s="39"/>
      <c r="AI24" s="29"/>
      <c r="AK24" s="78"/>
      <c r="AL24" s="78"/>
      <c r="AM24" s="78"/>
      <c r="AN24" s="49"/>
      <c r="AO24" s="49"/>
      <c r="AP24" s="49"/>
      <c r="AQ24" s="5"/>
    </row>
    <row r="25" spans="1:46" x14ac:dyDescent="0.2">
      <c r="A25" s="2">
        <v>41214</v>
      </c>
      <c r="B25">
        <f t="shared" si="0"/>
        <v>2012</v>
      </c>
      <c r="C25">
        <f t="shared" si="1"/>
        <v>11</v>
      </c>
      <c r="D25" s="69">
        <v>21421956.510000002</v>
      </c>
      <c r="E25" s="69">
        <v>60152.639777244323</v>
      </c>
      <c r="F25" s="69">
        <v>21482109.149777245</v>
      </c>
      <c r="G25" s="86">
        <v>373.99999999999994</v>
      </c>
      <c r="H25" s="63">
        <v>0</v>
      </c>
      <c r="I25" s="25">
        <v>30</v>
      </c>
      <c r="J25" s="25">
        <v>1</v>
      </c>
      <c r="K25" s="25">
        <v>0</v>
      </c>
      <c r="L25" s="30">
        <v>29378</v>
      </c>
      <c r="M25" s="87">
        <v>0</v>
      </c>
      <c r="N25" s="59">
        <v>0</v>
      </c>
      <c r="O25" s="25">
        <f t="shared" si="6"/>
        <v>19793794.39429561</v>
      </c>
      <c r="P25" s="65">
        <f t="shared" si="3"/>
        <v>19733641.754518367</v>
      </c>
      <c r="Q25" s="25">
        <f t="shared" si="4"/>
        <v>-1688314.7554816343</v>
      </c>
      <c r="R25" s="38">
        <f t="shared" si="5"/>
        <v>7.8591666382029399E-2</v>
      </c>
      <c r="S25" t="s">
        <v>0</v>
      </c>
      <c r="T25">
        <v>588.46728649549095</v>
      </c>
      <c r="U25">
        <v>38.071823410709797</v>
      </c>
      <c r="V25">
        <v>15.456766547460701</v>
      </c>
      <c r="W25" s="64">
        <v>1.31711731993705E-30</v>
      </c>
      <c r="AC25" s="64"/>
      <c r="AE25" s="2"/>
      <c r="AF25" s="39"/>
      <c r="AG25" s="51"/>
      <c r="AH25" s="55"/>
      <c r="AI25" s="2"/>
      <c r="AJ25" s="29"/>
      <c r="AM25" s="2"/>
      <c r="AN25" s="56"/>
      <c r="AO25" s="56"/>
      <c r="AP25" s="56"/>
      <c r="AQ25" s="2"/>
      <c r="AR25" s="56"/>
      <c r="AS25" s="56"/>
      <c r="AT25" s="5"/>
    </row>
    <row r="26" spans="1:46" x14ac:dyDescent="0.2">
      <c r="A26" s="2">
        <v>41244</v>
      </c>
      <c r="B26">
        <f t="shared" si="0"/>
        <v>2012</v>
      </c>
      <c r="C26">
        <f t="shared" si="1"/>
        <v>12</v>
      </c>
      <c r="D26" s="69">
        <v>25587420.26999997</v>
      </c>
      <c r="E26" s="69">
        <v>60152.639777244323</v>
      </c>
      <c r="F26" s="69">
        <v>25647572.909777213</v>
      </c>
      <c r="G26" s="86">
        <v>471.50000000000006</v>
      </c>
      <c r="H26" s="63">
        <v>0</v>
      </c>
      <c r="I26" s="25">
        <v>31</v>
      </c>
      <c r="J26" s="25">
        <v>0</v>
      </c>
      <c r="K26" s="25">
        <v>0</v>
      </c>
      <c r="L26" s="30">
        <v>29614</v>
      </c>
      <c r="M26" s="87">
        <v>0</v>
      </c>
      <c r="N26" s="59">
        <v>0</v>
      </c>
      <c r="O26" s="25">
        <f t="shared" si="6"/>
        <v>24356769.835279778</v>
      </c>
      <c r="P26" s="65">
        <f t="shared" si="3"/>
        <v>24296617.195502535</v>
      </c>
      <c r="Q26" s="25">
        <f t="shared" si="4"/>
        <v>-1290803.0744974352</v>
      </c>
      <c r="R26" s="38">
        <f t="shared" si="5"/>
        <v>5.0328468858952459E-2</v>
      </c>
      <c r="S26" t="s">
        <v>71</v>
      </c>
      <c r="T26">
        <v>3576.4087557058901</v>
      </c>
      <c r="U26">
        <v>1128.55821394485</v>
      </c>
      <c r="V26">
        <v>3.1690068899544301</v>
      </c>
      <c r="W26">
        <v>1.9302008059125699E-3</v>
      </c>
      <c r="AB26" s="64"/>
      <c r="AE26" s="2"/>
      <c r="AF26" s="39"/>
      <c r="AG26" s="51"/>
      <c r="AH26" s="55"/>
      <c r="AI26" s="2"/>
      <c r="AJ26" s="29"/>
      <c r="AM26" s="2"/>
      <c r="AN26" s="56"/>
      <c r="AO26" s="56"/>
      <c r="AP26" s="56"/>
      <c r="AQ26" s="2"/>
      <c r="AR26" s="56"/>
      <c r="AS26" s="56"/>
      <c r="AT26" s="5"/>
    </row>
    <row r="27" spans="1:46" x14ac:dyDescent="0.2">
      <c r="A27" s="2">
        <v>41275</v>
      </c>
      <c r="B27">
        <f t="shared" si="0"/>
        <v>2013</v>
      </c>
      <c r="C27">
        <f t="shared" si="1"/>
        <v>1</v>
      </c>
      <c r="D27" s="69">
        <v>24654099.019999988</v>
      </c>
      <c r="E27" s="69">
        <v>89162.051531255813</v>
      </c>
      <c r="F27" s="69">
        <v>24743261.071531244</v>
      </c>
      <c r="G27" s="86">
        <v>562.50000000000011</v>
      </c>
      <c r="H27" s="63">
        <v>0</v>
      </c>
      <c r="I27" s="25">
        <v>31</v>
      </c>
      <c r="J27" s="25">
        <v>0</v>
      </c>
      <c r="K27" s="25">
        <v>0</v>
      </c>
      <c r="L27" s="30">
        <v>29835</v>
      </c>
      <c r="M27" s="87">
        <v>0</v>
      </c>
      <c r="N27" s="59">
        <v>0</v>
      </c>
      <c r="O27" s="25">
        <f t="shared" si="6"/>
        <v>25281755.950408418</v>
      </c>
      <c r="P27" s="65">
        <f t="shared" si="3"/>
        <v>25192593.898877162</v>
      </c>
      <c r="Q27" s="25">
        <f t="shared" si="4"/>
        <v>538494.87887717411</v>
      </c>
      <c r="R27" s="38">
        <f t="shared" si="5"/>
        <v>2.1763294552016348E-2</v>
      </c>
      <c r="S27" t="s">
        <v>72</v>
      </c>
      <c r="T27">
        <v>24534.8158289153</v>
      </c>
      <c r="U27">
        <v>3130.9815657572599</v>
      </c>
      <c r="V27">
        <v>7.8361418978783597</v>
      </c>
      <c r="W27" s="64">
        <v>1.8720205917012902E-12</v>
      </c>
      <c r="AE27" s="2"/>
      <c r="AF27" s="39"/>
      <c r="AG27" s="82"/>
      <c r="AH27" s="55"/>
      <c r="AI27" s="2"/>
      <c r="AJ27" s="29"/>
      <c r="AM27" s="2"/>
      <c r="AN27" s="56"/>
      <c r="AO27" s="5"/>
      <c r="AP27" s="5"/>
      <c r="AQ27" s="2"/>
      <c r="AR27" s="56"/>
      <c r="AS27" s="5"/>
      <c r="AT27" s="5"/>
    </row>
    <row r="28" spans="1:46" x14ac:dyDescent="0.2">
      <c r="A28" s="2">
        <v>41306</v>
      </c>
      <c r="B28">
        <f t="shared" si="0"/>
        <v>2013</v>
      </c>
      <c r="C28">
        <f t="shared" si="1"/>
        <v>2</v>
      </c>
      <c r="D28" s="69">
        <v>23135370.840000026</v>
      </c>
      <c r="E28" s="69">
        <v>89162.051531255813</v>
      </c>
      <c r="F28" s="69">
        <v>23224532.891531281</v>
      </c>
      <c r="G28" s="86">
        <v>575.5</v>
      </c>
      <c r="H28" s="63">
        <v>0</v>
      </c>
      <c r="I28" s="25">
        <v>28</v>
      </c>
      <c r="J28" s="25">
        <v>0</v>
      </c>
      <c r="K28" s="25">
        <v>0</v>
      </c>
      <c r="L28" s="30">
        <v>29989</v>
      </c>
      <c r="M28" s="87">
        <v>0</v>
      </c>
      <c r="N28" s="59">
        <v>0</v>
      </c>
      <c r="O28" s="25">
        <f t="shared" si="6"/>
        <v>23385520.856631424</v>
      </c>
      <c r="P28" s="65">
        <f t="shared" si="3"/>
        <v>23296358.805100169</v>
      </c>
      <c r="Q28" s="25">
        <f t="shared" si="4"/>
        <v>160987.9651001431</v>
      </c>
      <c r="R28" s="38">
        <f t="shared" si="5"/>
        <v>6.9318063726847498E-3</v>
      </c>
      <c r="AC28" s="64"/>
      <c r="AE28" s="2"/>
      <c r="AF28" s="39"/>
      <c r="AG28" s="51"/>
      <c r="AH28" s="55"/>
      <c r="AI28" s="2"/>
      <c r="AJ28" s="29"/>
      <c r="AM28" s="2"/>
      <c r="AN28" s="56"/>
      <c r="AO28" s="5"/>
      <c r="AP28" s="5"/>
      <c r="AQ28" s="2"/>
      <c r="AR28" s="56"/>
      <c r="AS28" s="5"/>
      <c r="AT28" s="5"/>
    </row>
    <row r="29" spans="1:46" x14ac:dyDescent="0.2">
      <c r="A29" s="2">
        <v>41334</v>
      </c>
      <c r="B29">
        <f t="shared" si="0"/>
        <v>2013</v>
      </c>
      <c r="C29">
        <f t="shared" si="1"/>
        <v>3</v>
      </c>
      <c r="D29" s="69">
        <v>22963588.829999994</v>
      </c>
      <c r="E29" s="69">
        <v>89162.051531255813</v>
      </c>
      <c r="F29" s="69">
        <v>23052750.88153125</v>
      </c>
      <c r="G29" s="86">
        <v>492.79999999999995</v>
      </c>
      <c r="H29" s="63">
        <v>0</v>
      </c>
      <c r="I29" s="25">
        <v>31</v>
      </c>
      <c r="J29" s="25">
        <v>1</v>
      </c>
      <c r="K29" s="25">
        <v>0</v>
      </c>
      <c r="L29" s="30">
        <v>30236</v>
      </c>
      <c r="M29" s="87">
        <v>0</v>
      </c>
      <c r="N29" s="59">
        <v>0</v>
      </c>
      <c r="O29" s="25">
        <f t="shared" si="6"/>
        <v>22036622.790433377</v>
      </c>
      <c r="P29" s="65">
        <f t="shared" si="3"/>
        <v>21947460.738902122</v>
      </c>
      <c r="Q29" s="25">
        <f t="shared" si="4"/>
        <v>-1016128.0910978727</v>
      </c>
      <c r="R29" s="38">
        <f t="shared" si="5"/>
        <v>4.4078387708251572E-2</v>
      </c>
      <c r="S29" t="s">
        <v>13</v>
      </c>
      <c r="AE29" s="2"/>
      <c r="AF29" s="39"/>
      <c r="AG29" s="51"/>
      <c r="AH29" s="55"/>
      <c r="AI29" s="2"/>
      <c r="AJ29" s="29"/>
      <c r="AM29" s="2"/>
      <c r="AN29" s="56"/>
      <c r="AO29" s="5"/>
      <c r="AP29" s="5"/>
      <c r="AQ29" s="2"/>
      <c r="AR29" s="56"/>
      <c r="AS29" s="5"/>
      <c r="AT29" s="5"/>
    </row>
    <row r="30" spans="1:46" x14ac:dyDescent="0.2">
      <c r="A30" s="2">
        <v>41365</v>
      </c>
      <c r="B30">
        <f t="shared" si="0"/>
        <v>2013</v>
      </c>
      <c r="C30">
        <f t="shared" si="1"/>
        <v>4</v>
      </c>
      <c r="D30" s="69">
        <v>19590025.609999973</v>
      </c>
      <c r="E30" s="69">
        <v>89162.051531255813</v>
      </c>
      <c r="F30" s="69">
        <v>19679187.661531229</v>
      </c>
      <c r="G30" s="86">
        <v>298.60000000000002</v>
      </c>
      <c r="H30" s="63">
        <v>0</v>
      </c>
      <c r="I30" s="25">
        <v>30</v>
      </c>
      <c r="J30" s="25">
        <v>1</v>
      </c>
      <c r="K30" s="25">
        <v>0</v>
      </c>
      <c r="L30" s="30">
        <v>30511</v>
      </c>
      <c r="M30" s="87">
        <v>0</v>
      </c>
      <c r="N30" s="59">
        <v>0</v>
      </c>
      <c r="O30" s="25">
        <f t="shared" si="6"/>
        <v>19801867.529906981</v>
      </c>
      <c r="P30" s="65">
        <f t="shared" si="3"/>
        <v>19712705.478375725</v>
      </c>
      <c r="Q30" s="25">
        <f t="shared" si="4"/>
        <v>122679.86837575212</v>
      </c>
      <c r="R30" s="38">
        <f t="shared" si="5"/>
        <v>6.2339904718509333E-3</v>
      </c>
      <c r="S30" t="s">
        <v>14</v>
      </c>
      <c r="T30">
        <v>26318647.798103601</v>
      </c>
      <c r="U30" t="s">
        <v>15</v>
      </c>
      <c r="V30">
        <v>5379028.7518450199</v>
      </c>
      <c r="AE30" s="2"/>
      <c r="AF30" s="39"/>
      <c r="AG30" s="82"/>
      <c r="AH30" s="55"/>
      <c r="AI30" s="2"/>
      <c r="AJ30" s="29"/>
      <c r="AM30" s="2"/>
      <c r="AN30" s="56"/>
      <c r="AO30" s="5"/>
      <c r="AP30" s="5"/>
      <c r="AQ30" s="2"/>
      <c r="AR30" s="56"/>
      <c r="AS30" s="5"/>
      <c r="AT30" s="5"/>
    </row>
    <row r="31" spans="1:46" x14ac:dyDescent="0.2">
      <c r="A31" s="2">
        <v>41395</v>
      </c>
      <c r="B31">
        <f t="shared" si="0"/>
        <v>2013</v>
      </c>
      <c r="C31">
        <f t="shared" si="1"/>
        <v>5</v>
      </c>
      <c r="D31" s="69">
        <v>20707182.480000004</v>
      </c>
      <c r="E31" s="69">
        <v>89162.051531255813</v>
      </c>
      <c r="F31" s="69">
        <v>20796344.531531259</v>
      </c>
      <c r="G31" s="86">
        <v>70.100000000000009</v>
      </c>
      <c r="H31" s="63">
        <v>46.1</v>
      </c>
      <c r="I31" s="25">
        <v>31</v>
      </c>
      <c r="J31" s="25">
        <v>1</v>
      </c>
      <c r="K31" s="25">
        <v>0</v>
      </c>
      <c r="L31" s="30">
        <v>30723</v>
      </c>
      <c r="M31" s="87">
        <v>0</v>
      </c>
      <c r="N31" s="59">
        <v>0</v>
      </c>
      <c r="O31" s="25">
        <f t="shared" si="6"/>
        <v>21070917.617371958</v>
      </c>
      <c r="P31" s="65">
        <f t="shared" si="3"/>
        <v>20981755.565840703</v>
      </c>
      <c r="Q31" s="25">
        <f t="shared" si="4"/>
        <v>274573.08584069833</v>
      </c>
      <c r="R31" s="38">
        <f t="shared" si="5"/>
        <v>1.3202949461834156E-2</v>
      </c>
      <c r="S31" t="s">
        <v>16</v>
      </c>
      <c r="T31">
        <v>233370554573808</v>
      </c>
      <c r="U31" t="s">
        <v>17</v>
      </c>
      <c r="V31">
        <v>1377432.9682060301</v>
      </c>
      <c r="W31" s="64"/>
      <c r="AE31" s="2"/>
      <c r="AF31" s="39"/>
      <c r="AG31" s="51"/>
      <c r="AH31" s="55"/>
      <c r="AI31" s="2"/>
      <c r="AJ31" s="29"/>
      <c r="AM31" s="2"/>
      <c r="AN31" s="56"/>
      <c r="AO31" s="5"/>
      <c r="AP31" s="5"/>
      <c r="AQ31" s="2"/>
      <c r="AR31" s="56"/>
      <c r="AS31" s="5"/>
      <c r="AT31" s="5"/>
    </row>
    <row r="32" spans="1:46" x14ac:dyDescent="0.2">
      <c r="A32" s="2">
        <v>41426</v>
      </c>
      <c r="B32">
        <f t="shared" si="0"/>
        <v>2013</v>
      </c>
      <c r="C32">
        <f t="shared" si="1"/>
        <v>6</v>
      </c>
      <c r="D32" s="69">
        <v>24630971.620000005</v>
      </c>
      <c r="E32" s="69">
        <v>89162.051531255813</v>
      </c>
      <c r="F32" s="69">
        <v>24720133.67153126</v>
      </c>
      <c r="G32" s="86">
        <v>12.7</v>
      </c>
      <c r="H32" s="63">
        <v>99.300000000000011</v>
      </c>
      <c r="I32" s="25">
        <v>30</v>
      </c>
      <c r="J32" s="25">
        <v>0</v>
      </c>
      <c r="K32" s="25">
        <v>0</v>
      </c>
      <c r="L32" s="30">
        <v>30825</v>
      </c>
      <c r="M32" s="87">
        <v>0</v>
      </c>
      <c r="N32" s="59">
        <v>0</v>
      </c>
      <c r="O32" s="25">
        <f t="shared" si="6"/>
        <v>25617675.364871465</v>
      </c>
      <c r="P32" s="65">
        <f t="shared" si="3"/>
        <v>25528513.313340209</v>
      </c>
      <c r="Q32" s="25">
        <f t="shared" si="4"/>
        <v>897541.69334020466</v>
      </c>
      <c r="R32" s="38">
        <f t="shared" si="5"/>
        <v>3.630812459456282E-2</v>
      </c>
      <c r="S32" t="s">
        <v>18</v>
      </c>
      <c r="T32">
        <v>0.93843263368290097</v>
      </c>
      <c r="U32" t="s">
        <v>19</v>
      </c>
      <c r="V32">
        <v>0.93442825213382197</v>
      </c>
      <c r="W32" s="64"/>
      <c r="AE32" s="2"/>
      <c r="AF32" s="39"/>
      <c r="AG32" s="51"/>
      <c r="AH32" s="55"/>
      <c r="AI32" s="2"/>
      <c r="AJ32" s="29"/>
      <c r="AM32" s="2"/>
      <c r="AN32" s="56"/>
      <c r="AO32" s="5"/>
      <c r="AP32" s="5"/>
      <c r="AQ32" s="2"/>
      <c r="AR32" s="56"/>
      <c r="AS32" s="5"/>
      <c r="AT32" s="5"/>
    </row>
    <row r="33" spans="1:49" x14ac:dyDescent="0.2">
      <c r="A33" s="2">
        <v>41456</v>
      </c>
      <c r="B33">
        <f t="shared" si="0"/>
        <v>2013</v>
      </c>
      <c r="C33">
        <f t="shared" si="1"/>
        <v>7</v>
      </c>
      <c r="D33" s="69">
        <v>30978235.180000015</v>
      </c>
      <c r="E33" s="69">
        <v>89162.051531255813</v>
      </c>
      <c r="F33" s="69">
        <v>31067397.23153127</v>
      </c>
      <c r="G33" s="86">
        <v>0</v>
      </c>
      <c r="H33" s="63">
        <v>195.3</v>
      </c>
      <c r="I33" s="25">
        <v>31</v>
      </c>
      <c r="J33" s="25">
        <v>0</v>
      </c>
      <c r="K33" s="25">
        <v>0</v>
      </c>
      <c r="L33" s="30">
        <v>30936</v>
      </c>
      <c r="M33" s="87">
        <v>0</v>
      </c>
      <c r="N33" s="59">
        <v>0</v>
      </c>
      <c r="O33" s="25">
        <f t="shared" si="6"/>
        <v>31353795.468198769</v>
      </c>
      <c r="P33" s="65">
        <f t="shared" si="3"/>
        <v>31264633.416667514</v>
      </c>
      <c r="Q33" s="25">
        <f t="shared" si="4"/>
        <v>286398.23666749895</v>
      </c>
      <c r="R33" s="38">
        <f t="shared" si="5"/>
        <v>9.218610575359833E-3</v>
      </c>
      <c r="S33" t="s">
        <v>73</v>
      </c>
      <c r="T33">
        <v>263.236867034233</v>
      </c>
      <c r="U33" t="s">
        <v>20</v>
      </c>
      <c r="V33" s="64">
        <v>1.5099957346625299E-73</v>
      </c>
      <c r="W33" s="64"/>
      <c r="AE33" s="2"/>
      <c r="AF33" s="39"/>
      <c r="AG33" s="82"/>
      <c r="AH33" s="55"/>
      <c r="AI33" s="2"/>
      <c r="AJ33" s="29"/>
      <c r="AM33" s="2"/>
      <c r="AN33" s="56"/>
      <c r="AO33" s="5"/>
      <c r="AP33" s="5"/>
      <c r="AQ33" s="2"/>
      <c r="AR33" s="56"/>
      <c r="AS33" s="5"/>
      <c r="AT33" s="5"/>
    </row>
    <row r="34" spans="1:49" x14ac:dyDescent="0.2">
      <c r="A34" s="2">
        <v>41487</v>
      </c>
      <c r="B34">
        <f t="shared" si="0"/>
        <v>2013</v>
      </c>
      <c r="C34">
        <f t="shared" si="1"/>
        <v>8</v>
      </c>
      <c r="D34" s="69">
        <v>28353597.569999993</v>
      </c>
      <c r="E34" s="69">
        <v>89162.051531255813</v>
      </c>
      <c r="F34" s="69">
        <v>28442759.621531248</v>
      </c>
      <c r="G34" s="86">
        <v>0</v>
      </c>
      <c r="H34" s="63">
        <v>151.39999999999998</v>
      </c>
      <c r="I34" s="25">
        <v>31</v>
      </c>
      <c r="J34" s="25">
        <v>0</v>
      </c>
      <c r="K34" s="25">
        <v>0</v>
      </c>
      <c r="L34" s="30">
        <v>30985</v>
      </c>
      <c r="M34" s="87">
        <v>0</v>
      </c>
      <c r="N34" s="59">
        <v>0</v>
      </c>
      <c r="O34" s="25">
        <f t="shared" si="6"/>
        <v>29058856.438021138</v>
      </c>
      <c r="P34" s="65">
        <f t="shared" si="3"/>
        <v>28969694.386489883</v>
      </c>
      <c r="Q34" s="25">
        <f t="shared" si="4"/>
        <v>616096.81648989022</v>
      </c>
      <c r="R34" s="38">
        <f t="shared" si="5"/>
        <v>2.1660936726529981E-2</v>
      </c>
      <c r="S34" t="s">
        <v>21</v>
      </c>
      <c r="T34">
        <v>-4.2291676121520702E-3</v>
      </c>
      <c r="U34" t="s">
        <v>22</v>
      </c>
      <c r="V34">
        <v>1.9974519624829501</v>
      </c>
      <c r="W34" s="64"/>
      <c r="AB34" s="64"/>
      <c r="AE34" s="2"/>
      <c r="AF34" s="39"/>
      <c r="AG34" s="51"/>
      <c r="AH34" s="55"/>
      <c r="AI34" s="2"/>
      <c r="AJ34" s="29"/>
      <c r="AM34" s="2"/>
      <c r="AN34" s="56"/>
      <c r="AO34" s="5"/>
      <c r="AP34" s="5"/>
      <c r="AQ34" s="2"/>
      <c r="AR34" s="56"/>
      <c r="AS34" s="5"/>
      <c r="AT34" s="5"/>
    </row>
    <row r="35" spans="1:49" x14ac:dyDescent="0.2">
      <c r="A35" s="2">
        <v>41518</v>
      </c>
      <c r="B35">
        <f t="shared" si="0"/>
        <v>2013</v>
      </c>
      <c r="C35">
        <f t="shared" si="1"/>
        <v>9</v>
      </c>
      <c r="D35" s="69">
        <v>20823560.830000009</v>
      </c>
      <c r="E35" s="69">
        <v>89162.051531255813</v>
      </c>
      <c r="F35" s="69">
        <v>20912722.881531265</v>
      </c>
      <c r="G35" s="86">
        <v>49.2</v>
      </c>
      <c r="H35" s="63">
        <v>47.3</v>
      </c>
      <c r="I35" s="25">
        <v>30</v>
      </c>
      <c r="J35" s="25">
        <v>1</v>
      </c>
      <c r="K35" s="25">
        <v>1</v>
      </c>
      <c r="L35" s="30">
        <v>31028</v>
      </c>
      <c r="M35" s="87">
        <v>0</v>
      </c>
      <c r="N35" s="59">
        <v>0</v>
      </c>
      <c r="O35" s="25">
        <f t="shared" si="6"/>
        <v>22137558.199707448</v>
      </c>
      <c r="P35" s="65">
        <f t="shared" si="3"/>
        <v>22048396.148176193</v>
      </c>
      <c r="Q35" s="25">
        <f t="shared" si="4"/>
        <v>1224835.3181761838</v>
      </c>
      <c r="R35" s="38">
        <f t="shared" si="5"/>
        <v>5.8568906837945883E-2</v>
      </c>
      <c r="W35" s="64"/>
      <c r="AE35" s="2"/>
      <c r="AF35" s="39"/>
      <c r="AG35" s="51"/>
      <c r="AH35" s="55"/>
      <c r="AI35" s="2"/>
      <c r="AJ35" s="29"/>
      <c r="AM35" s="2"/>
      <c r="AN35" s="56"/>
      <c r="AO35" s="5"/>
      <c r="AP35" s="5"/>
      <c r="AQ35" s="2"/>
      <c r="AR35" s="56"/>
      <c r="AS35" s="29"/>
      <c r="AT35" s="5"/>
    </row>
    <row r="36" spans="1:49" x14ac:dyDescent="0.2">
      <c r="A36" s="2">
        <v>41548</v>
      </c>
      <c r="B36">
        <f t="shared" si="0"/>
        <v>2013</v>
      </c>
      <c r="C36">
        <f t="shared" si="1"/>
        <v>10</v>
      </c>
      <c r="D36" s="69">
        <v>20892190.989999991</v>
      </c>
      <c r="E36" s="69">
        <v>89162.051531255813</v>
      </c>
      <c r="F36" s="69">
        <v>20981353.041531246</v>
      </c>
      <c r="G36" s="86">
        <v>166</v>
      </c>
      <c r="H36" s="63">
        <v>4.6999999999999993</v>
      </c>
      <c r="I36" s="25">
        <v>31</v>
      </c>
      <c r="J36" s="25">
        <v>1</v>
      </c>
      <c r="K36" s="25">
        <v>0</v>
      </c>
      <c r="L36" s="30">
        <v>31160</v>
      </c>
      <c r="M36" s="87">
        <v>0</v>
      </c>
      <c r="N36" s="59">
        <v>0</v>
      </c>
      <c r="O36" s="25">
        <f t="shared" si="6"/>
        <v>19974376.290272713</v>
      </c>
      <c r="P36" s="65">
        <f t="shared" si="3"/>
        <v>19885214.238741457</v>
      </c>
      <c r="Q36" s="25">
        <f t="shared" si="4"/>
        <v>-1006976.7512585334</v>
      </c>
      <c r="R36" s="38">
        <f t="shared" si="5"/>
        <v>4.7993890063490537E-2</v>
      </c>
      <c r="W36" s="64"/>
      <c r="AE36" s="2"/>
      <c r="AF36" s="39"/>
      <c r="AH36" s="55"/>
      <c r="AI36" s="2"/>
      <c r="AJ36" s="29"/>
      <c r="AM36" s="2"/>
      <c r="AN36" s="56"/>
      <c r="AO36" s="5"/>
      <c r="AP36" s="5"/>
      <c r="AQ36" s="2"/>
      <c r="AR36" s="56"/>
      <c r="AS36" s="5"/>
      <c r="AT36" s="5"/>
    </row>
    <row r="37" spans="1:49" x14ac:dyDescent="0.2">
      <c r="A37" s="2">
        <v>41579</v>
      </c>
      <c r="B37">
        <f t="shared" si="0"/>
        <v>2013</v>
      </c>
      <c r="C37">
        <f t="shared" si="1"/>
        <v>11</v>
      </c>
      <c r="D37" s="69">
        <v>21740451.749999989</v>
      </c>
      <c r="E37" s="69">
        <v>89162.051531255813</v>
      </c>
      <c r="F37" s="69">
        <v>21829613.801531244</v>
      </c>
      <c r="G37" s="86">
        <v>418.20000000000005</v>
      </c>
      <c r="H37" s="63">
        <v>0</v>
      </c>
      <c r="I37" s="25">
        <v>30</v>
      </c>
      <c r="J37" s="25">
        <v>1</v>
      </c>
      <c r="K37" s="25">
        <v>0</v>
      </c>
      <c r="L37" s="30">
        <v>31231</v>
      </c>
      <c r="M37" s="87">
        <v>0</v>
      </c>
      <c r="N37" s="59">
        <v>0</v>
      </c>
      <c r="O37" s="25">
        <f t="shared" si="6"/>
        <v>21270335.486509569</v>
      </c>
      <c r="P37" s="65">
        <f t="shared" si="3"/>
        <v>21181173.434978314</v>
      </c>
      <c r="Q37" s="25">
        <f t="shared" si="4"/>
        <v>-559278.31502167508</v>
      </c>
      <c r="R37" s="38">
        <f t="shared" si="5"/>
        <v>2.562016534541002E-2</v>
      </c>
      <c r="W37" s="64"/>
      <c r="AE37" s="2"/>
      <c r="AI37" s="2"/>
      <c r="AM37" s="2"/>
      <c r="AN37" s="57"/>
      <c r="AO37" s="5"/>
      <c r="AP37" s="5"/>
      <c r="AQ37" s="2"/>
      <c r="AR37" s="57"/>
      <c r="AS37" s="53"/>
      <c r="AT37" s="5"/>
      <c r="AU37" s="23"/>
      <c r="AV37" s="23"/>
    </row>
    <row r="38" spans="1:49" x14ac:dyDescent="0.2">
      <c r="A38" s="2">
        <v>41609</v>
      </c>
      <c r="B38">
        <f t="shared" si="0"/>
        <v>2013</v>
      </c>
      <c r="C38">
        <f t="shared" si="1"/>
        <v>12</v>
      </c>
      <c r="D38" s="69">
        <v>28821858.809999991</v>
      </c>
      <c r="E38" s="69">
        <v>89162.051531255813</v>
      </c>
      <c r="F38" s="69">
        <v>28911020.861531246</v>
      </c>
      <c r="G38" s="86">
        <v>625.9</v>
      </c>
      <c r="H38" s="63">
        <v>0</v>
      </c>
      <c r="I38" s="25">
        <v>31</v>
      </c>
      <c r="J38" s="25">
        <v>0</v>
      </c>
      <c r="K38" s="25">
        <v>0</v>
      </c>
      <c r="L38" s="30">
        <v>31309</v>
      </c>
      <c r="M38" s="87">
        <v>0</v>
      </c>
      <c r="N38" s="59">
        <v>0</v>
      </c>
      <c r="O38" s="25">
        <f t="shared" si="6"/>
        <v>26702990.457748406</v>
      </c>
      <c r="P38" s="65">
        <f t="shared" si="3"/>
        <v>26613828.40621715</v>
      </c>
      <c r="Q38" s="25">
        <f t="shared" si="4"/>
        <v>-2208030.4037828408</v>
      </c>
      <c r="R38" s="38">
        <f t="shared" si="5"/>
        <v>7.6373311560257867E-2</v>
      </c>
      <c r="W38" s="64"/>
      <c r="AE38" s="2"/>
      <c r="AI38" s="2"/>
      <c r="AM38" s="2"/>
      <c r="AN38" s="57"/>
      <c r="AO38" s="5"/>
      <c r="AP38" s="5"/>
      <c r="AQ38" s="2"/>
      <c r="AR38" s="57"/>
      <c r="AS38" s="5"/>
      <c r="AT38" s="5"/>
      <c r="AU38" s="23"/>
      <c r="AV38" s="23"/>
    </row>
    <row r="39" spans="1:49" x14ac:dyDescent="0.2">
      <c r="A39" s="2">
        <v>41640</v>
      </c>
      <c r="B39">
        <f t="shared" si="0"/>
        <v>2014</v>
      </c>
      <c r="C39">
        <f t="shared" si="1"/>
        <v>1</v>
      </c>
      <c r="D39" s="69">
        <v>26189486.200000007</v>
      </c>
      <c r="E39" s="69">
        <v>170537.35727284456</v>
      </c>
      <c r="F39" s="69">
        <v>26360023.557272851</v>
      </c>
      <c r="G39" s="86">
        <v>763.9000000000002</v>
      </c>
      <c r="H39" s="63">
        <v>0</v>
      </c>
      <c r="I39" s="25">
        <v>31</v>
      </c>
      <c r="J39" s="25">
        <v>0</v>
      </c>
      <c r="K39" s="25">
        <v>0</v>
      </c>
      <c r="L39" s="30">
        <v>31327</v>
      </c>
      <c r="M39" s="87">
        <v>0</v>
      </c>
      <c r="N39" s="59">
        <v>0</v>
      </c>
      <c r="O39" s="25">
        <f t="shared" si="6"/>
        <v>27919088.457742825</v>
      </c>
      <c r="P39" s="65">
        <f t="shared" si="3"/>
        <v>27748551.10046998</v>
      </c>
      <c r="Q39" s="25">
        <f t="shared" si="4"/>
        <v>1559064.9004699737</v>
      </c>
      <c r="R39" s="38">
        <f t="shared" si="5"/>
        <v>5.9145049589298282E-2</v>
      </c>
      <c r="W39" s="64"/>
      <c r="AE39" s="2"/>
      <c r="AI39" s="2"/>
      <c r="AM39" s="2"/>
      <c r="AN39" s="57"/>
      <c r="AO39" s="5"/>
      <c r="AP39" s="5"/>
      <c r="AQ39" s="2"/>
      <c r="AR39" s="57"/>
      <c r="AS39" s="5"/>
      <c r="AT39" s="5"/>
      <c r="AU39" s="23"/>
      <c r="AV39" s="23"/>
    </row>
    <row r="40" spans="1:49" x14ac:dyDescent="0.2">
      <c r="A40" s="2">
        <v>41671</v>
      </c>
      <c r="B40">
        <f t="shared" si="0"/>
        <v>2014</v>
      </c>
      <c r="C40">
        <f t="shared" si="1"/>
        <v>2</v>
      </c>
      <c r="D40" s="69">
        <v>26203678.18999999</v>
      </c>
      <c r="E40" s="69">
        <v>170537.35727284456</v>
      </c>
      <c r="F40" s="69">
        <v>26374215.547272835</v>
      </c>
      <c r="G40" s="86">
        <v>681.0999999999998</v>
      </c>
      <c r="H40" s="63">
        <v>0</v>
      </c>
      <c r="I40" s="25">
        <v>28</v>
      </c>
      <c r="J40" s="25">
        <v>0</v>
      </c>
      <c r="K40" s="25">
        <v>0</v>
      </c>
      <c r="L40" s="30">
        <v>31341</v>
      </c>
      <c r="M40" s="87">
        <v>0</v>
      </c>
      <c r="N40" s="59">
        <v>0</v>
      </c>
      <c r="O40" s="25">
        <f t="shared" si="6"/>
        <v>25103602.469866373</v>
      </c>
      <c r="P40" s="65">
        <f t="shared" si="3"/>
        <v>24933065.112593528</v>
      </c>
      <c r="Q40" s="25">
        <f t="shared" si="4"/>
        <v>-1270613.0774064623</v>
      </c>
      <c r="R40" s="38">
        <f t="shared" si="5"/>
        <v>4.8176336283027275E-2</v>
      </c>
      <c r="W40" s="64"/>
      <c r="AE40" s="2"/>
      <c r="AI40" s="2"/>
      <c r="AM40" s="2"/>
      <c r="AN40" s="57"/>
      <c r="AO40" s="5"/>
      <c r="AP40" s="5"/>
      <c r="AQ40" s="2"/>
      <c r="AR40" s="57"/>
      <c r="AS40" s="5"/>
      <c r="AT40" s="5"/>
      <c r="AU40" s="23"/>
      <c r="AV40" s="23"/>
    </row>
    <row r="41" spans="1:49" x14ac:dyDescent="0.2">
      <c r="A41" s="2">
        <v>41699</v>
      </c>
      <c r="B41">
        <f t="shared" si="0"/>
        <v>2014</v>
      </c>
      <c r="C41">
        <f t="shared" si="1"/>
        <v>3</v>
      </c>
      <c r="D41" s="69">
        <v>23971257.690000013</v>
      </c>
      <c r="E41" s="69">
        <v>170537.35727284456</v>
      </c>
      <c r="F41" s="69">
        <v>24141795.047272857</v>
      </c>
      <c r="G41" s="86">
        <v>628.6</v>
      </c>
      <c r="H41" s="63">
        <v>0</v>
      </c>
      <c r="I41" s="25">
        <v>31</v>
      </c>
      <c r="J41" s="25">
        <v>1</v>
      </c>
      <c r="K41" s="25">
        <v>0</v>
      </c>
      <c r="L41" s="30">
        <v>31333</v>
      </c>
      <c r="M41" s="87">
        <v>0</v>
      </c>
      <c r="N41" s="59">
        <v>0</v>
      </c>
      <c r="O41" s="25">
        <f t="shared" si="6"/>
        <v>23868458.787516996</v>
      </c>
      <c r="P41" s="65">
        <f t="shared" si="3"/>
        <v>23697921.430244152</v>
      </c>
      <c r="Q41" s="25">
        <f t="shared" si="4"/>
        <v>-273336.25975586101</v>
      </c>
      <c r="R41" s="38">
        <f t="shared" si="5"/>
        <v>1.1322118310615765E-2</v>
      </c>
      <c r="AE41" s="2"/>
      <c r="AI41" s="2"/>
      <c r="AM41" s="2"/>
      <c r="AN41" s="57"/>
      <c r="AO41" s="5"/>
      <c r="AP41" s="5"/>
      <c r="AQ41" s="2"/>
      <c r="AR41" s="57"/>
      <c r="AS41" s="5"/>
      <c r="AT41" s="5"/>
      <c r="AU41" s="23"/>
      <c r="AV41" s="23"/>
    </row>
    <row r="42" spans="1:49" x14ac:dyDescent="0.2">
      <c r="A42" s="2">
        <v>41730</v>
      </c>
      <c r="B42">
        <f t="shared" si="0"/>
        <v>2014</v>
      </c>
      <c r="C42">
        <f t="shared" si="1"/>
        <v>4</v>
      </c>
      <c r="D42" s="69">
        <v>21900568.520000003</v>
      </c>
      <c r="E42" s="69">
        <v>170537.35727284456</v>
      </c>
      <c r="F42" s="69">
        <v>22071105.877272848</v>
      </c>
      <c r="G42" s="86">
        <v>296.90000000000003</v>
      </c>
      <c r="H42" s="63">
        <v>0</v>
      </c>
      <c r="I42" s="25">
        <v>30</v>
      </c>
      <c r="J42" s="25">
        <v>1</v>
      </c>
      <c r="K42" s="25">
        <v>0</v>
      </c>
      <c r="L42" s="30">
        <v>31349</v>
      </c>
      <c r="M42" s="87">
        <v>0</v>
      </c>
      <c r="N42" s="59">
        <v>0</v>
      </c>
      <c r="O42" s="25">
        <f t="shared" si="6"/>
        <v>20280152.684823364</v>
      </c>
      <c r="P42" s="65">
        <f t="shared" si="3"/>
        <v>20109615.327550519</v>
      </c>
      <c r="Q42" s="25">
        <f t="shared" si="4"/>
        <v>-1790953.192449484</v>
      </c>
      <c r="R42" s="38">
        <f t="shared" si="5"/>
        <v>8.1144696709269645E-2</v>
      </c>
      <c r="W42" s="64"/>
      <c r="AE42" s="2"/>
      <c r="AI42" s="2"/>
      <c r="AM42" s="2"/>
      <c r="AN42" s="57"/>
      <c r="AO42" s="5"/>
      <c r="AP42" s="5"/>
      <c r="AQ42" s="2"/>
      <c r="AR42" s="57"/>
      <c r="AS42" s="5"/>
      <c r="AT42" s="5"/>
      <c r="AU42" s="23"/>
      <c r="AV42" s="23"/>
    </row>
    <row r="43" spans="1:49" x14ac:dyDescent="0.2">
      <c r="A43" s="2">
        <v>41760</v>
      </c>
      <c r="B43">
        <f t="shared" si="0"/>
        <v>2014</v>
      </c>
      <c r="C43">
        <f t="shared" si="1"/>
        <v>5</v>
      </c>
      <c r="D43" s="69">
        <v>20478356.049999967</v>
      </c>
      <c r="E43" s="69">
        <v>170537.35727284456</v>
      </c>
      <c r="F43" s="69">
        <v>20648893.407272812</v>
      </c>
      <c r="G43" s="86">
        <v>81.700000000000031</v>
      </c>
      <c r="H43" s="63">
        <v>23.500000000000004</v>
      </c>
      <c r="I43" s="25">
        <v>31</v>
      </c>
      <c r="J43" s="25">
        <v>1</v>
      </c>
      <c r="K43" s="25">
        <v>0</v>
      </c>
      <c r="L43" s="30">
        <v>31435</v>
      </c>
      <c r="M43" s="87">
        <v>0</v>
      </c>
      <c r="N43" s="59">
        <v>0</v>
      </c>
      <c r="O43" s="25">
        <f t="shared" si="6"/>
        <v>20394945.040133186</v>
      </c>
      <c r="P43" s="65">
        <f t="shared" si="3"/>
        <v>20224407.682860341</v>
      </c>
      <c r="Q43" s="25">
        <f t="shared" si="4"/>
        <v>-253948.36713962629</v>
      </c>
      <c r="R43" s="38">
        <f t="shared" si="5"/>
        <v>1.2298400797118858E-2</v>
      </c>
      <c r="V43" s="64"/>
      <c r="W43" s="64"/>
      <c r="AE43" s="2"/>
      <c r="AI43" s="2"/>
      <c r="AM43" s="2"/>
      <c r="AN43" s="57"/>
      <c r="AO43" s="5"/>
      <c r="AP43" s="5"/>
      <c r="AQ43" s="2"/>
      <c r="AR43" s="57"/>
      <c r="AS43" s="5"/>
      <c r="AT43" s="5"/>
      <c r="AU43" s="23"/>
      <c r="AV43" s="23"/>
    </row>
    <row r="44" spans="1:49" x14ac:dyDescent="0.2">
      <c r="A44" s="2">
        <v>41791</v>
      </c>
      <c r="B44">
        <f t="shared" si="0"/>
        <v>2014</v>
      </c>
      <c r="C44">
        <f t="shared" si="1"/>
        <v>6</v>
      </c>
      <c r="D44" s="69">
        <v>24401887.909999993</v>
      </c>
      <c r="E44" s="69">
        <v>170537.35727284456</v>
      </c>
      <c r="F44" s="69">
        <v>24572425.267272837</v>
      </c>
      <c r="G44" s="86">
        <v>2.7999999999999989</v>
      </c>
      <c r="H44" s="63">
        <v>116.8</v>
      </c>
      <c r="I44" s="25">
        <v>30</v>
      </c>
      <c r="J44" s="25">
        <v>0</v>
      </c>
      <c r="K44" s="25">
        <v>0</v>
      </c>
      <c r="L44" s="30">
        <v>31553</v>
      </c>
      <c r="M44" s="87">
        <v>0</v>
      </c>
      <c r="N44" s="59">
        <v>0</v>
      </c>
      <c r="O44" s="25">
        <f t="shared" si="6"/>
        <v>26885931.196837388</v>
      </c>
      <c r="P44" s="65">
        <f t="shared" si="3"/>
        <v>26715393.839564543</v>
      </c>
      <c r="Q44" s="25">
        <f t="shared" si="4"/>
        <v>2313505.9295645505</v>
      </c>
      <c r="R44" s="38">
        <f t="shared" si="5"/>
        <v>9.4150492041411515E-2</v>
      </c>
      <c r="AE44" s="2"/>
      <c r="AI44" s="2"/>
      <c r="AM44" s="2"/>
      <c r="AN44" s="57"/>
      <c r="AO44" s="5"/>
      <c r="AP44" s="5"/>
      <c r="AQ44" s="2"/>
      <c r="AR44" s="57"/>
      <c r="AS44" s="5"/>
      <c r="AT44" s="5"/>
      <c r="AU44" s="23"/>
      <c r="AV44" s="23"/>
    </row>
    <row r="45" spans="1:49" x14ac:dyDescent="0.2">
      <c r="A45" s="2">
        <v>41821</v>
      </c>
      <c r="B45">
        <f t="shared" si="0"/>
        <v>2014</v>
      </c>
      <c r="C45">
        <f t="shared" si="1"/>
        <v>7</v>
      </c>
      <c r="D45" s="69">
        <v>28438794.999999996</v>
      </c>
      <c r="E45" s="69">
        <v>170537.35727284456</v>
      </c>
      <c r="F45" s="69">
        <v>28609332.357272841</v>
      </c>
      <c r="G45" s="86">
        <v>0</v>
      </c>
      <c r="H45" s="63">
        <v>129</v>
      </c>
      <c r="I45" s="25">
        <v>31</v>
      </c>
      <c r="J45" s="25">
        <v>0</v>
      </c>
      <c r="K45" s="25">
        <v>0</v>
      </c>
      <c r="L45" s="30">
        <v>31756</v>
      </c>
      <c r="M45" s="87">
        <v>0</v>
      </c>
      <c r="N45" s="59">
        <v>0</v>
      </c>
      <c r="O45" s="25">
        <f t="shared" si="6"/>
        <v>28326857.746213574</v>
      </c>
      <c r="P45" s="65">
        <f t="shared" si="3"/>
        <v>28156320.388940729</v>
      </c>
      <c r="Q45" s="25">
        <f t="shared" si="4"/>
        <v>-282474.61105926707</v>
      </c>
      <c r="R45" s="38">
        <f t="shared" si="5"/>
        <v>9.8735128639749117E-3</v>
      </c>
      <c r="W45" s="64"/>
      <c r="AE45" s="2"/>
      <c r="AI45" s="2"/>
      <c r="AM45" s="2"/>
      <c r="AN45" s="57"/>
      <c r="AO45" s="5"/>
      <c r="AP45" s="5"/>
      <c r="AQ45" s="2"/>
      <c r="AR45" s="57"/>
      <c r="AS45" s="5"/>
      <c r="AT45" s="5"/>
      <c r="AU45" s="23"/>
      <c r="AV45" s="23"/>
    </row>
    <row r="46" spans="1:49" x14ac:dyDescent="0.2">
      <c r="A46" s="2">
        <v>41852</v>
      </c>
      <c r="B46">
        <f t="shared" si="0"/>
        <v>2014</v>
      </c>
      <c r="C46">
        <f t="shared" si="1"/>
        <v>8</v>
      </c>
      <c r="D46" s="69">
        <v>26308447.180000015</v>
      </c>
      <c r="E46" s="69">
        <v>170537.35727284456</v>
      </c>
      <c r="F46" s="69">
        <v>26478984.537272859</v>
      </c>
      <c r="G46" s="86">
        <v>1</v>
      </c>
      <c r="H46" s="63">
        <v>136</v>
      </c>
      <c r="I46" s="25">
        <v>31</v>
      </c>
      <c r="J46" s="25">
        <v>0</v>
      </c>
      <c r="K46" s="25">
        <v>0</v>
      </c>
      <c r="L46" s="30">
        <v>31837</v>
      </c>
      <c r="M46" s="87">
        <v>0</v>
      </c>
      <c r="N46" s="59">
        <v>0</v>
      </c>
      <c r="O46" s="25">
        <f t="shared" si="6"/>
        <v>28753792.572194781</v>
      </c>
      <c r="P46" s="65">
        <f t="shared" si="3"/>
        <v>28583255.214921936</v>
      </c>
      <c r="Q46" s="25">
        <f t="shared" si="4"/>
        <v>2274808.0349219218</v>
      </c>
      <c r="R46" s="38">
        <f t="shared" si="5"/>
        <v>8.5909942343892098E-2</v>
      </c>
      <c r="W46" s="64"/>
      <c r="AE46" s="2"/>
      <c r="AI46" s="2"/>
      <c r="AM46" s="2"/>
      <c r="AN46" s="57"/>
      <c r="AO46" s="5"/>
      <c r="AP46" s="5"/>
      <c r="AQ46" s="2"/>
      <c r="AR46" s="57"/>
      <c r="AS46" s="5"/>
      <c r="AT46" s="5"/>
      <c r="AU46" s="23"/>
      <c r="AV46" s="23"/>
      <c r="AW46" s="23"/>
    </row>
    <row r="47" spans="1:49" x14ac:dyDescent="0.2">
      <c r="A47" s="2">
        <v>41883</v>
      </c>
      <c r="B47">
        <f t="shared" si="0"/>
        <v>2014</v>
      </c>
      <c r="C47">
        <f t="shared" si="1"/>
        <v>9</v>
      </c>
      <c r="D47" s="69">
        <v>21592645.629999999</v>
      </c>
      <c r="E47" s="69">
        <v>170537.35727284456</v>
      </c>
      <c r="F47" s="69">
        <v>21763182.987272844</v>
      </c>
      <c r="G47" s="86">
        <v>39.299999999999997</v>
      </c>
      <c r="H47" s="63">
        <v>59.70000000000001</v>
      </c>
      <c r="I47" s="25">
        <v>30</v>
      </c>
      <c r="J47" s="25">
        <v>1</v>
      </c>
      <c r="K47" s="25">
        <v>1</v>
      </c>
      <c r="L47" s="30">
        <v>31970</v>
      </c>
      <c r="M47" s="87">
        <v>0</v>
      </c>
      <c r="N47" s="59">
        <v>0</v>
      </c>
      <c r="O47" s="25">
        <f t="shared" si="6"/>
        <v>23261785.961990215</v>
      </c>
      <c r="P47" s="65">
        <f t="shared" si="3"/>
        <v>23091248.60471737</v>
      </c>
      <c r="Q47" s="25">
        <f t="shared" si="4"/>
        <v>1498602.9747173712</v>
      </c>
      <c r="R47" s="38">
        <f t="shared" si="5"/>
        <v>6.8859549432348996E-2</v>
      </c>
      <c r="AE47" s="2"/>
      <c r="AI47" s="2"/>
      <c r="AM47" s="2"/>
      <c r="AN47" s="57"/>
      <c r="AO47" s="5"/>
      <c r="AP47" s="5"/>
      <c r="AQ47" s="2"/>
      <c r="AR47" s="57"/>
      <c r="AS47" s="5"/>
      <c r="AT47" s="5"/>
      <c r="AU47" s="23"/>
      <c r="AV47" s="23"/>
    </row>
    <row r="48" spans="1:49" x14ac:dyDescent="0.2">
      <c r="A48" s="2">
        <v>41913</v>
      </c>
      <c r="B48">
        <f t="shared" si="0"/>
        <v>2014</v>
      </c>
      <c r="C48">
        <f t="shared" si="1"/>
        <v>10</v>
      </c>
      <c r="D48" s="69">
        <v>21211727.290000003</v>
      </c>
      <c r="E48" s="69">
        <v>170537.35727284456</v>
      </c>
      <c r="F48" s="69">
        <v>21382264.647272848</v>
      </c>
      <c r="G48" s="86">
        <v>167.3</v>
      </c>
      <c r="H48" s="63">
        <v>6.3000000000000007</v>
      </c>
      <c r="I48" s="25">
        <v>31</v>
      </c>
      <c r="J48" s="25">
        <v>1</v>
      </c>
      <c r="K48" s="25">
        <v>0</v>
      </c>
      <c r="L48" s="30">
        <v>32106</v>
      </c>
      <c r="M48" s="87">
        <v>0</v>
      </c>
      <c r="N48" s="59">
        <v>0</v>
      </c>
      <c r="O48" s="25">
        <f t="shared" si="6"/>
        <v>20627115.910344467</v>
      </c>
      <c r="P48" s="65">
        <f t="shared" si="3"/>
        <v>20456578.553071622</v>
      </c>
      <c r="Q48" s="25">
        <f t="shared" si="4"/>
        <v>-755148.73692838103</v>
      </c>
      <c r="R48" s="38">
        <f t="shared" si="5"/>
        <v>3.5316592951471805E-2</v>
      </c>
      <c r="W48" s="64"/>
      <c r="AE48" s="2"/>
      <c r="AI48" s="2"/>
      <c r="AM48" s="2"/>
      <c r="AN48" s="57"/>
      <c r="AO48" s="5"/>
      <c r="AP48" s="5"/>
      <c r="AQ48" s="2"/>
      <c r="AR48" s="57"/>
      <c r="AS48" s="5"/>
      <c r="AT48" s="5"/>
      <c r="AU48" s="23"/>
      <c r="AV48" s="23"/>
    </row>
    <row r="49" spans="1:48" x14ac:dyDescent="0.2">
      <c r="A49" s="2">
        <v>41944</v>
      </c>
      <c r="B49">
        <f t="shared" si="0"/>
        <v>2014</v>
      </c>
      <c r="C49">
        <f t="shared" si="1"/>
        <v>11</v>
      </c>
      <c r="D49" s="69">
        <v>22391892.130000006</v>
      </c>
      <c r="E49" s="69">
        <v>170537.35727284456</v>
      </c>
      <c r="F49" s="69">
        <v>22562429.487272851</v>
      </c>
      <c r="G49" s="86">
        <v>422.10000000000008</v>
      </c>
      <c r="H49" s="63">
        <v>0</v>
      </c>
      <c r="I49" s="25">
        <v>30</v>
      </c>
      <c r="J49" s="25">
        <v>1</v>
      </c>
      <c r="K49" s="25">
        <v>0</v>
      </c>
      <c r="L49" s="30">
        <v>32208</v>
      </c>
      <c r="M49" s="87">
        <v>0</v>
      </c>
      <c r="N49" s="59">
        <v>0</v>
      </c>
      <c r="O49" s="25">
        <f t="shared" si="6"/>
        <v>21879336.661621936</v>
      </c>
      <c r="P49" s="65">
        <f t="shared" si="3"/>
        <v>21708799.304349091</v>
      </c>
      <c r="Q49" s="25">
        <f t="shared" si="4"/>
        <v>-683092.8256509155</v>
      </c>
      <c r="R49" s="38">
        <f t="shared" si="5"/>
        <v>3.0275676918402716E-2</v>
      </c>
      <c r="AE49" s="2"/>
      <c r="AI49" s="2"/>
      <c r="AM49" s="2"/>
      <c r="AN49" s="57"/>
      <c r="AO49" s="5"/>
      <c r="AP49" s="5"/>
      <c r="AQ49" s="2"/>
      <c r="AR49" s="57"/>
      <c r="AS49" s="5"/>
      <c r="AT49" s="5"/>
      <c r="AU49" s="23"/>
      <c r="AV49" s="23"/>
    </row>
    <row r="50" spans="1:48" x14ac:dyDescent="0.2">
      <c r="A50" s="2">
        <v>41974</v>
      </c>
      <c r="B50">
        <f t="shared" si="0"/>
        <v>2014</v>
      </c>
      <c r="C50">
        <f t="shared" si="1"/>
        <v>12</v>
      </c>
      <c r="D50" s="69">
        <v>27503240.840000004</v>
      </c>
      <c r="E50" s="69">
        <v>170537.35727284456</v>
      </c>
      <c r="F50" s="69">
        <v>27673778.197272848</v>
      </c>
      <c r="G50" s="86">
        <v>495.30000000000007</v>
      </c>
      <c r="H50" s="63">
        <v>0</v>
      </c>
      <c r="I50" s="25">
        <v>31</v>
      </c>
      <c r="J50" s="25">
        <v>0</v>
      </c>
      <c r="K50" s="25">
        <v>0</v>
      </c>
      <c r="L50" s="30">
        <v>32268</v>
      </c>
      <c r="M50" s="87">
        <v>0</v>
      </c>
      <c r="N50" s="59">
        <v>0</v>
      </c>
      <c r="O50" s="25">
        <f t="shared" si="6"/>
        <v>26126468.049974553</v>
      </c>
      <c r="P50" s="65">
        <f t="shared" si="3"/>
        <v>25955930.692701709</v>
      </c>
      <c r="Q50" s="25">
        <f t="shared" si="4"/>
        <v>-1547310.1472982951</v>
      </c>
      <c r="R50" s="38">
        <f t="shared" si="5"/>
        <v>5.5912500861583725E-2</v>
      </c>
      <c r="AE50" s="2"/>
      <c r="AI50" s="2"/>
      <c r="AM50" s="2"/>
      <c r="AN50" s="57"/>
      <c r="AO50" s="5"/>
      <c r="AP50" s="5"/>
      <c r="AQ50" s="2"/>
      <c r="AR50" s="57"/>
      <c r="AS50" s="5"/>
      <c r="AT50" s="5"/>
      <c r="AU50" s="23"/>
      <c r="AV50" s="23"/>
    </row>
    <row r="51" spans="1:48" x14ac:dyDescent="0.2">
      <c r="A51" s="2">
        <v>42005</v>
      </c>
      <c r="B51">
        <f t="shared" si="0"/>
        <v>2015</v>
      </c>
      <c r="C51">
        <f t="shared" si="1"/>
        <v>1</v>
      </c>
      <c r="D51" s="69">
        <v>27752175.363855418</v>
      </c>
      <c r="E51" s="69">
        <v>317002.07740110968</v>
      </c>
      <c r="F51" s="69">
        <v>28069177.441256527</v>
      </c>
      <c r="G51" s="86">
        <v>730.39999999999975</v>
      </c>
      <c r="H51" s="63">
        <v>0</v>
      </c>
      <c r="I51" s="25">
        <v>31</v>
      </c>
      <c r="J51" s="25">
        <v>0</v>
      </c>
      <c r="K51" s="25">
        <v>0</v>
      </c>
      <c r="L51" s="30">
        <v>32346</v>
      </c>
      <c r="M51" s="87">
        <v>0</v>
      </c>
      <c r="N51" s="59">
        <v>0</v>
      </c>
      <c r="O51" s="25">
        <f t="shared" si="6"/>
        <v>28226095.773217551</v>
      </c>
      <c r="P51" s="65">
        <f t="shared" si="3"/>
        <v>27909093.695816442</v>
      </c>
      <c r="Q51" s="25">
        <f t="shared" si="4"/>
        <v>156918.33196102455</v>
      </c>
      <c r="R51" s="38">
        <f t="shared" si="5"/>
        <v>5.5904143357754215E-3</v>
      </c>
      <c r="AE51" s="2"/>
      <c r="AI51" s="2"/>
      <c r="AM51" s="2"/>
      <c r="AN51" s="57"/>
      <c r="AO51" s="5"/>
      <c r="AP51" s="5"/>
      <c r="AQ51" s="2"/>
      <c r="AR51" s="57"/>
      <c r="AS51" s="5"/>
      <c r="AT51" s="5"/>
      <c r="AU51" s="23"/>
      <c r="AV51" s="23"/>
    </row>
    <row r="52" spans="1:48" x14ac:dyDescent="0.2">
      <c r="A52" s="2">
        <v>42036</v>
      </c>
      <c r="B52">
        <f t="shared" si="0"/>
        <v>2015</v>
      </c>
      <c r="C52">
        <f t="shared" si="1"/>
        <v>2</v>
      </c>
      <c r="D52" s="69">
        <v>26390163.306024112</v>
      </c>
      <c r="E52" s="69">
        <v>317002.07740110968</v>
      </c>
      <c r="F52" s="69">
        <v>26707165.383425221</v>
      </c>
      <c r="G52" s="86">
        <v>800.8</v>
      </c>
      <c r="H52" s="63">
        <v>0</v>
      </c>
      <c r="I52" s="25">
        <v>28</v>
      </c>
      <c r="J52" s="25">
        <v>0</v>
      </c>
      <c r="K52" s="25">
        <v>0</v>
      </c>
      <c r="L52" s="30">
        <v>32433</v>
      </c>
      <c r="M52" s="87">
        <v>0</v>
      </c>
      <c r="N52" s="59">
        <v>0</v>
      </c>
      <c r="O52" s="25">
        <f t="shared" si="6"/>
        <v>26791853.811819803</v>
      </c>
      <c r="P52" s="65">
        <f t="shared" si="3"/>
        <v>26474851.734418694</v>
      </c>
      <c r="Q52" s="25">
        <f t="shared" si="4"/>
        <v>84688.428394582123</v>
      </c>
      <c r="R52" s="38">
        <f t="shared" si="5"/>
        <v>3.1710002607442853E-3</v>
      </c>
      <c r="AE52" s="2"/>
      <c r="AI52" s="2"/>
      <c r="AM52" s="2"/>
      <c r="AN52" s="57"/>
      <c r="AO52" s="5"/>
      <c r="AP52" s="5"/>
      <c r="AQ52" s="2"/>
      <c r="AR52" s="57"/>
      <c r="AS52" s="5"/>
      <c r="AT52" s="5"/>
      <c r="AU52" s="23"/>
      <c r="AV52" s="23"/>
    </row>
    <row r="53" spans="1:48" x14ac:dyDescent="0.2">
      <c r="A53" s="2">
        <v>42064</v>
      </c>
      <c r="B53">
        <f t="shared" si="0"/>
        <v>2015</v>
      </c>
      <c r="C53">
        <f t="shared" si="1"/>
        <v>3</v>
      </c>
      <c r="D53" s="69">
        <v>24161080.125301201</v>
      </c>
      <c r="E53" s="69">
        <v>317002.07740110968</v>
      </c>
      <c r="F53" s="69">
        <v>24478082.20270231</v>
      </c>
      <c r="G53" s="86">
        <v>553.5</v>
      </c>
      <c r="H53" s="63">
        <v>0</v>
      </c>
      <c r="I53" s="25">
        <v>31</v>
      </c>
      <c r="J53" s="25">
        <v>1</v>
      </c>
      <c r="K53" s="25">
        <v>0</v>
      </c>
      <c r="L53" s="30">
        <v>32524</v>
      </c>
      <c r="M53" s="87">
        <v>0</v>
      </c>
      <c r="N53" s="59">
        <v>0</v>
      </c>
      <c r="O53" s="25">
        <f t="shared" si="6"/>
        <v>23913283.690068655</v>
      </c>
      <c r="P53" s="65">
        <f t="shared" si="3"/>
        <v>23596281.612667546</v>
      </c>
      <c r="Q53" s="25">
        <f t="shared" si="4"/>
        <v>-564798.51263365522</v>
      </c>
      <c r="R53" s="38">
        <f t="shared" si="5"/>
        <v>2.3073642287683105E-2</v>
      </c>
      <c r="AE53" s="2"/>
      <c r="AI53" s="2"/>
      <c r="AM53" s="2"/>
      <c r="AN53" s="57"/>
      <c r="AO53" s="5"/>
      <c r="AP53" s="5"/>
      <c r="AQ53" s="2"/>
      <c r="AR53" s="57"/>
      <c r="AS53" s="5"/>
      <c r="AT53" s="5"/>
      <c r="AU53" s="23"/>
      <c r="AV53" s="23"/>
    </row>
    <row r="54" spans="1:48" x14ac:dyDescent="0.2">
      <c r="A54" s="2">
        <v>42095</v>
      </c>
      <c r="B54">
        <f t="shared" si="0"/>
        <v>2015</v>
      </c>
      <c r="C54">
        <f t="shared" si="1"/>
        <v>4</v>
      </c>
      <c r="D54" s="69">
        <v>20359667.007228933</v>
      </c>
      <c r="E54" s="69">
        <v>317002.07740110968</v>
      </c>
      <c r="F54" s="69">
        <v>20676669.084630042</v>
      </c>
      <c r="G54" s="86">
        <v>253.70000000000002</v>
      </c>
      <c r="H54" s="63">
        <v>0</v>
      </c>
      <c r="I54" s="25">
        <v>30</v>
      </c>
      <c r="J54" s="25">
        <v>1</v>
      </c>
      <c r="K54" s="25">
        <v>0</v>
      </c>
      <c r="L54" s="30">
        <v>32605</v>
      </c>
      <c r="M54" s="87">
        <v>0</v>
      </c>
      <c r="N54" s="59">
        <v>0</v>
      </c>
      <c r="O54" s="25">
        <f t="shared" si="6"/>
        <v>20641891.93406909</v>
      </c>
      <c r="P54" s="65">
        <f t="shared" si="3"/>
        <v>20324889.856667981</v>
      </c>
      <c r="Q54" s="25">
        <f t="shared" si="4"/>
        <v>-34777.150560952723</v>
      </c>
      <c r="R54" s="38">
        <f t="shared" si="5"/>
        <v>1.681951305532294E-3</v>
      </c>
      <c r="V54" s="64"/>
      <c r="AE54" s="2"/>
      <c r="AI54" s="2"/>
      <c r="AM54" s="2"/>
      <c r="AN54" s="57"/>
      <c r="AO54" s="5"/>
      <c r="AP54" s="5"/>
      <c r="AQ54" s="2"/>
      <c r="AR54" s="57"/>
      <c r="AS54" s="5"/>
      <c r="AT54" s="5"/>
      <c r="AU54" s="23"/>
      <c r="AV54" s="23"/>
    </row>
    <row r="55" spans="1:48" x14ac:dyDescent="0.2">
      <c r="A55" s="2">
        <v>42125</v>
      </c>
      <c r="B55">
        <f t="shared" si="0"/>
        <v>2015</v>
      </c>
      <c r="C55">
        <f t="shared" si="1"/>
        <v>5</v>
      </c>
      <c r="D55" s="69">
        <v>21429091.180722896</v>
      </c>
      <c r="E55" s="69">
        <v>317002.07740110968</v>
      </c>
      <c r="F55" s="69">
        <v>21746093.258124005</v>
      </c>
      <c r="G55" s="86">
        <v>56.900000000000006</v>
      </c>
      <c r="H55" s="63">
        <v>63.7</v>
      </c>
      <c r="I55" s="25">
        <v>31</v>
      </c>
      <c r="J55" s="25">
        <v>1</v>
      </c>
      <c r="K55" s="25">
        <v>0</v>
      </c>
      <c r="L55" s="30">
        <v>32646</v>
      </c>
      <c r="M55" s="87">
        <v>0</v>
      </c>
      <c r="N55" s="59">
        <v>0</v>
      </c>
      <c r="O55" s="25">
        <f t="shared" si="6"/>
        <v>23018857.883826975</v>
      </c>
      <c r="P55" s="65">
        <f t="shared" si="3"/>
        <v>22701855.806425866</v>
      </c>
      <c r="Q55" s="25">
        <f t="shared" si="4"/>
        <v>1272764.6257029697</v>
      </c>
      <c r="R55" s="38">
        <f t="shared" si="5"/>
        <v>5.8528426719934371E-2</v>
      </c>
      <c r="AE55" s="2"/>
      <c r="AI55" s="2"/>
      <c r="AM55" s="2"/>
      <c r="AN55" s="57"/>
      <c r="AO55" s="5"/>
      <c r="AP55" s="5"/>
      <c r="AQ55" s="2"/>
      <c r="AR55" s="57"/>
      <c r="AS55" s="5"/>
      <c r="AT55" s="5"/>
      <c r="AU55" s="23"/>
      <c r="AV55" s="23"/>
    </row>
    <row r="56" spans="1:48" x14ac:dyDescent="0.2">
      <c r="A56" s="2">
        <v>42156</v>
      </c>
      <c r="B56">
        <f t="shared" si="0"/>
        <v>2015</v>
      </c>
      <c r="C56">
        <f t="shared" si="1"/>
        <v>6</v>
      </c>
      <c r="D56" s="69">
        <v>24790300.809638564</v>
      </c>
      <c r="E56" s="69">
        <v>317002.07740110968</v>
      </c>
      <c r="F56" s="69">
        <v>25107302.887039673</v>
      </c>
      <c r="G56" s="86">
        <v>14.299999999999999</v>
      </c>
      <c r="H56" s="63">
        <v>72.800000000000011</v>
      </c>
      <c r="I56" s="25">
        <v>30</v>
      </c>
      <c r="J56" s="25">
        <v>0</v>
      </c>
      <c r="K56" s="25">
        <v>0</v>
      </c>
      <c r="L56" s="30">
        <v>32729</v>
      </c>
      <c r="M56" s="87">
        <v>0</v>
      </c>
      <c r="N56" s="59">
        <v>0</v>
      </c>
      <c r="O56" s="25">
        <f t="shared" si="6"/>
        <v>25349360.262923826</v>
      </c>
      <c r="P56" s="65">
        <f t="shared" si="3"/>
        <v>25032358.185522716</v>
      </c>
      <c r="Q56" s="25">
        <f t="shared" si="4"/>
        <v>242057.37588415295</v>
      </c>
      <c r="R56" s="38">
        <f t="shared" si="5"/>
        <v>9.6409151143471636E-3</v>
      </c>
      <c r="AE56" s="2"/>
      <c r="AI56" s="2"/>
      <c r="AM56" s="2"/>
      <c r="AN56" s="57"/>
      <c r="AO56" s="5"/>
      <c r="AP56" s="5"/>
      <c r="AQ56" s="2"/>
      <c r="AR56" s="57"/>
      <c r="AS56" s="5"/>
      <c r="AT56" s="5"/>
      <c r="AU56" s="23"/>
      <c r="AV56" s="23"/>
    </row>
    <row r="57" spans="1:48" x14ac:dyDescent="0.2">
      <c r="A57" s="2">
        <v>42186</v>
      </c>
      <c r="B57">
        <f t="shared" si="0"/>
        <v>2015</v>
      </c>
      <c r="C57">
        <f t="shared" si="1"/>
        <v>7</v>
      </c>
      <c r="D57" s="69">
        <v>31635963.15180723</v>
      </c>
      <c r="E57" s="69">
        <v>317002.07740110968</v>
      </c>
      <c r="F57" s="69">
        <v>31952965.229208339</v>
      </c>
      <c r="G57" s="86">
        <v>0</v>
      </c>
      <c r="H57" s="63">
        <v>172.30000000000004</v>
      </c>
      <c r="I57" s="25">
        <v>31</v>
      </c>
      <c r="J57" s="25">
        <v>0</v>
      </c>
      <c r="K57" s="25">
        <v>0</v>
      </c>
      <c r="L57" s="30">
        <v>32779</v>
      </c>
      <c r="M57" s="87">
        <v>0</v>
      </c>
      <c r="N57" s="59">
        <v>0</v>
      </c>
      <c r="O57" s="25">
        <f t="shared" si="6"/>
        <v>31220873.699397527</v>
      </c>
      <c r="P57" s="65">
        <f t="shared" si="3"/>
        <v>30903871.621996418</v>
      </c>
      <c r="Q57" s="25">
        <f t="shared" si="4"/>
        <v>-732091.52981081232</v>
      </c>
      <c r="R57" s="38">
        <f t="shared" si="5"/>
        <v>2.2911536521236672E-2</v>
      </c>
      <c r="AE57" s="2"/>
      <c r="AI57" s="2"/>
      <c r="AM57" s="2"/>
      <c r="AN57" s="57"/>
      <c r="AO57" s="5"/>
      <c r="AP57" s="5"/>
      <c r="AQ57" s="2"/>
      <c r="AR57" s="57"/>
      <c r="AS57" s="5"/>
      <c r="AT57" s="5"/>
      <c r="AU57" s="23"/>
      <c r="AV57" s="23"/>
    </row>
    <row r="58" spans="1:48" x14ac:dyDescent="0.2">
      <c r="A58" s="2">
        <v>42217</v>
      </c>
      <c r="B58">
        <f t="shared" si="0"/>
        <v>2015</v>
      </c>
      <c r="C58">
        <f t="shared" si="1"/>
        <v>8</v>
      </c>
      <c r="D58" s="69">
        <v>29263075.190361433</v>
      </c>
      <c r="E58" s="69">
        <v>317002.07740110968</v>
      </c>
      <c r="F58" s="69">
        <v>29580077.267762542</v>
      </c>
      <c r="G58" s="86">
        <v>0</v>
      </c>
      <c r="H58" s="63">
        <v>146.20000000000002</v>
      </c>
      <c r="I58" s="25">
        <v>31</v>
      </c>
      <c r="J58" s="25">
        <v>0</v>
      </c>
      <c r="K58" s="25">
        <v>0</v>
      </c>
      <c r="L58" s="30">
        <v>32817</v>
      </c>
      <c r="M58" s="87">
        <v>0</v>
      </c>
      <c r="N58" s="59">
        <v>0</v>
      </c>
      <c r="O58" s="25">
        <f t="shared" si="6"/>
        <v>29861675.103201546</v>
      </c>
      <c r="P58" s="65">
        <f t="shared" si="3"/>
        <v>29544673.025800437</v>
      </c>
      <c r="Q58" s="25">
        <f t="shared" si="4"/>
        <v>281597.835439004</v>
      </c>
      <c r="R58" s="38">
        <f t="shared" si="5"/>
        <v>9.5198478655057362E-3</v>
      </c>
      <c r="AE58" s="2"/>
      <c r="AI58" s="2"/>
      <c r="AM58" s="2"/>
      <c r="AN58" s="57"/>
      <c r="AO58" s="5"/>
      <c r="AP58" s="5"/>
      <c r="AQ58" s="2"/>
      <c r="AR58" s="57"/>
      <c r="AS58" s="5"/>
      <c r="AT58" s="5"/>
      <c r="AU58" s="23"/>
      <c r="AV58" s="23"/>
    </row>
    <row r="59" spans="1:48" x14ac:dyDescent="0.2">
      <c r="A59" s="2">
        <v>42248</v>
      </c>
      <c r="B59">
        <f t="shared" si="0"/>
        <v>2015</v>
      </c>
      <c r="C59">
        <f t="shared" si="1"/>
        <v>9</v>
      </c>
      <c r="D59" s="69">
        <v>26291769.465060253</v>
      </c>
      <c r="E59" s="69">
        <v>317002.07740110968</v>
      </c>
      <c r="F59" s="69">
        <v>26608771.542461362</v>
      </c>
      <c r="G59" s="86">
        <v>12.9</v>
      </c>
      <c r="H59" s="63">
        <v>123.69999999999999</v>
      </c>
      <c r="I59" s="25">
        <v>30</v>
      </c>
      <c r="J59" s="25">
        <v>1</v>
      </c>
      <c r="K59" s="25">
        <v>1</v>
      </c>
      <c r="L59" s="30">
        <v>32876</v>
      </c>
      <c r="M59" s="87">
        <v>0</v>
      </c>
      <c r="N59" s="59">
        <v>0</v>
      </c>
      <c r="O59" s="25">
        <f t="shared" si="6"/>
        <v>26952053.062212121</v>
      </c>
      <c r="P59" s="65">
        <f t="shared" si="3"/>
        <v>26635050.984811012</v>
      </c>
      <c r="Q59" s="25">
        <f t="shared" si="4"/>
        <v>343281.51975075901</v>
      </c>
      <c r="R59" s="38">
        <f t="shared" si="5"/>
        <v>1.2901066071500602E-2</v>
      </c>
      <c r="AE59" s="2"/>
      <c r="AI59" s="2"/>
      <c r="AM59" s="2"/>
      <c r="AN59" s="57"/>
      <c r="AO59" s="5"/>
      <c r="AP59" s="5"/>
      <c r="AQ59" s="2"/>
      <c r="AR59" s="57"/>
      <c r="AS59" s="5"/>
      <c r="AT59" s="5"/>
      <c r="AU59" s="23"/>
      <c r="AV59" s="23"/>
    </row>
    <row r="60" spans="1:48" x14ac:dyDescent="0.2">
      <c r="A60" s="2">
        <v>42278</v>
      </c>
      <c r="B60">
        <f t="shared" si="0"/>
        <v>2015</v>
      </c>
      <c r="C60">
        <f t="shared" si="1"/>
        <v>10</v>
      </c>
      <c r="D60" s="69">
        <v>21166911.199999988</v>
      </c>
      <c r="E60" s="69">
        <v>317002.07740110968</v>
      </c>
      <c r="F60" s="69">
        <v>21483913.277401097</v>
      </c>
      <c r="G60" s="86">
        <v>190.60000000000002</v>
      </c>
      <c r="H60" s="63">
        <v>2.7999999999999972</v>
      </c>
      <c r="I60" s="25">
        <v>31</v>
      </c>
      <c r="J60" s="25">
        <v>1</v>
      </c>
      <c r="K60" s="25">
        <v>0</v>
      </c>
      <c r="L60" s="30">
        <v>32908</v>
      </c>
      <c r="M60" s="87">
        <v>0</v>
      </c>
      <c r="N60" s="59">
        <v>0</v>
      </c>
      <c r="O60" s="25">
        <f t="shared" si="6"/>
        <v>21117338.22256206</v>
      </c>
      <c r="P60" s="65">
        <f t="shared" si="3"/>
        <v>20800336.145160951</v>
      </c>
      <c r="Q60" s="25">
        <f t="shared" si="4"/>
        <v>-366575.05483903736</v>
      </c>
      <c r="R60" s="38">
        <f t="shared" si="5"/>
        <v>1.7062769249987488E-2</v>
      </c>
      <c r="AE60" s="2"/>
      <c r="AI60" s="2"/>
      <c r="AM60" s="2"/>
      <c r="AN60" s="57"/>
      <c r="AO60" s="5"/>
      <c r="AP60" s="5"/>
      <c r="AQ60" s="2"/>
      <c r="AR60" s="57"/>
      <c r="AS60" s="5"/>
      <c r="AT60" s="5"/>
      <c r="AU60" s="23"/>
      <c r="AV60" s="23"/>
    </row>
    <row r="61" spans="1:48" x14ac:dyDescent="0.2">
      <c r="A61" s="2">
        <v>42309</v>
      </c>
      <c r="B61">
        <f t="shared" si="0"/>
        <v>2015</v>
      </c>
      <c r="C61">
        <f t="shared" si="1"/>
        <v>11</v>
      </c>
      <c r="D61" s="69">
        <v>19417085.089156609</v>
      </c>
      <c r="E61" s="69">
        <v>317002.07740110968</v>
      </c>
      <c r="F61" s="69">
        <v>19734087.166557718</v>
      </c>
      <c r="G61" s="86">
        <v>285</v>
      </c>
      <c r="H61" s="63">
        <v>0</v>
      </c>
      <c r="I61" s="25">
        <v>30</v>
      </c>
      <c r="J61" s="25">
        <v>1</v>
      </c>
      <c r="K61" s="25">
        <v>0</v>
      </c>
      <c r="L61" s="30">
        <v>32947</v>
      </c>
      <c r="M61" s="87">
        <v>0</v>
      </c>
      <c r="N61" s="59">
        <v>0</v>
      </c>
      <c r="O61" s="25">
        <f t="shared" si="6"/>
        <v>21116570.390475281</v>
      </c>
      <c r="P61" s="65">
        <f t="shared" si="3"/>
        <v>20799568.313074172</v>
      </c>
      <c r="Q61" s="25">
        <f t="shared" si="4"/>
        <v>1382483.2239175625</v>
      </c>
      <c r="R61" s="38">
        <f t="shared" si="5"/>
        <v>7.0055595287953396E-2</v>
      </c>
      <c r="AE61" s="2"/>
      <c r="AN61" s="5"/>
      <c r="AO61" s="5"/>
      <c r="AP61" s="5"/>
      <c r="AQ61" s="5"/>
      <c r="AR61" s="5"/>
      <c r="AS61" s="5"/>
      <c r="AU61" s="23"/>
      <c r="AV61" s="23"/>
    </row>
    <row r="62" spans="1:48" x14ac:dyDescent="0.2">
      <c r="A62" s="2">
        <v>42339</v>
      </c>
      <c r="B62">
        <f t="shared" si="0"/>
        <v>2015</v>
      </c>
      <c r="C62">
        <f t="shared" si="1"/>
        <v>12</v>
      </c>
      <c r="D62" s="69">
        <v>23283597.985542178</v>
      </c>
      <c r="E62" s="69">
        <v>317002.07740110968</v>
      </c>
      <c r="F62" s="69">
        <v>23600600.062943287</v>
      </c>
      <c r="G62" s="86">
        <v>367.70000000000005</v>
      </c>
      <c r="H62" s="63">
        <v>0</v>
      </c>
      <c r="I62" s="25">
        <v>31</v>
      </c>
      <c r="J62" s="25">
        <v>0</v>
      </c>
      <c r="K62" s="25">
        <v>0</v>
      </c>
      <c r="L62" s="30">
        <v>33001</v>
      </c>
      <c r="M62" s="87">
        <v>0</v>
      </c>
      <c r="N62" s="59">
        <v>0</v>
      </c>
      <c r="O62" s="25">
        <f t="shared" si="6"/>
        <v>25443158.678688318</v>
      </c>
      <c r="P62" s="65">
        <f t="shared" si="3"/>
        <v>25126156.601287208</v>
      </c>
      <c r="Q62" s="25">
        <f t="shared" si="4"/>
        <v>1842558.6157450303</v>
      </c>
      <c r="R62" s="38">
        <f t="shared" si="5"/>
        <v>7.8072532513194098E-2</v>
      </c>
      <c r="AE62" s="2"/>
      <c r="AN62" s="5"/>
      <c r="AO62" s="5"/>
      <c r="AP62" s="5"/>
      <c r="AQ62" s="5"/>
      <c r="AR62" s="5"/>
    </row>
    <row r="63" spans="1:48" x14ac:dyDescent="0.2">
      <c r="A63" s="2">
        <v>42370</v>
      </c>
      <c r="B63">
        <f t="shared" si="0"/>
        <v>2016</v>
      </c>
      <c r="C63">
        <f t="shared" si="1"/>
        <v>1</v>
      </c>
      <c r="D63" s="69">
        <v>25985111.093975894</v>
      </c>
      <c r="E63" s="69">
        <v>503439.62575630058</v>
      </c>
      <c r="F63" s="69">
        <v>26488550.719732195</v>
      </c>
      <c r="G63" s="86">
        <v>608.4</v>
      </c>
      <c r="H63" s="63">
        <v>0</v>
      </c>
      <c r="I63" s="25">
        <v>31</v>
      </c>
      <c r="J63" s="25">
        <v>0</v>
      </c>
      <c r="K63" s="25">
        <v>0</v>
      </c>
      <c r="L63" s="30">
        <v>33068</v>
      </c>
      <c r="M63" s="87">
        <v>0</v>
      </c>
      <c r="N63" s="59">
        <v>0</v>
      </c>
      <c r="O63" s="25">
        <f t="shared" si="6"/>
        <v>27585232.329152986</v>
      </c>
      <c r="P63" s="65">
        <f t="shared" si="3"/>
        <v>27081792.703396685</v>
      </c>
      <c r="Q63" s="25">
        <f t="shared" si="4"/>
        <v>1096681.6094207913</v>
      </c>
      <c r="R63" s="38">
        <f t="shared" si="5"/>
        <v>4.1402099383407824E-2</v>
      </c>
    </row>
    <row r="64" spans="1:48" x14ac:dyDescent="0.2">
      <c r="A64" s="2">
        <v>42401</v>
      </c>
      <c r="B64">
        <f t="shared" si="0"/>
        <v>2016</v>
      </c>
      <c r="C64">
        <f t="shared" si="1"/>
        <v>2</v>
      </c>
      <c r="D64" s="69">
        <v>24520177.522891562</v>
      </c>
      <c r="E64" s="69">
        <v>503439.62575630058</v>
      </c>
      <c r="F64" s="69">
        <v>25023617.148647863</v>
      </c>
      <c r="G64" s="86">
        <v>530.40000000000009</v>
      </c>
      <c r="H64" s="63">
        <v>0</v>
      </c>
      <c r="I64" s="25">
        <v>29</v>
      </c>
      <c r="J64" s="25">
        <v>0</v>
      </c>
      <c r="K64" s="25">
        <v>0</v>
      </c>
      <c r="L64" s="30">
        <v>33176</v>
      </c>
      <c r="M64" s="87">
        <v>0</v>
      </c>
      <c r="N64" s="59">
        <v>0</v>
      </c>
      <c r="O64" s="25">
        <f t="shared" si="6"/>
        <v>25567133.28757903</v>
      </c>
      <c r="P64" s="65">
        <f t="shared" si="3"/>
        <v>25063693.661822729</v>
      </c>
      <c r="Q64" s="25">
        <f t="shared" si="4"/>
        <v>543516.13893116638</v>
      </c>
      <c r="R64" s="38">
        <f t="shared" si="5"/>
        <v>2.1720126858659799E-2</v>
      </c>
    </row>
    <row r="65" spans="1:32" x14ac:dyDescent="0.2">
      <c r="A65" s="2">
        <v>42430</v>
      </c>
      <c r="B65">
        <f t="shared" si="0"/>
        <v>2016</v>
      </c>
      <c r="C65">
        <f t="shared" si="1"/>
        <v>3</v>
      </c>
      <c r="D65" s="69">
        <v>22958336.693975914</v>
      </c>
      <c r="E65" s="69">
        <v>503439.62575630058</v>
      </c>
      <c r="F65" s="69">
        <v>23461776.319732215</v>
      </c>
      <c r="G65" s="86">
        <v>414.0999999999998</v>
      </c>
      <c r="H65" s="63">
        <v>0</v>
      </c>
      <c r="I65" s="25">
        <v>31</v>
      </c>
      <c r="J65" s="25">
        <v>1</v>
      </c>
      <c r="K65" s="25">
        <v>0</v>
      </c>
      <c r="L65" s="30">
        <v>33263</v>
      </c>
      <c r="M65" s="87">
        <v>0</v>
      </c>
      <c r="N65" s="59">
        <v>0</v>
      </c>
      <c r="O65" s="25">
        <f t="shared" si="6"/>
        <v>23130425.659108043</v>
      </c>
      <c r="P65" s="65">
        <f t="shared" si="3"/>
        <v>22626986.033351742</v>
      </c>
      <c r="Q65" s="25">
        <f t="shared" si="4"/>
        <v>-331350.66062417254</v>
      </c>
      <c r="R65" s="38">
        <f t="shared" si="5"/>
        <v>1.4122999729798569E-2</v>
      </c>
    </row>
    <row r="66" spans="1:32" x14ac:dyDescent="0.2">
      <c r="A66" s="2">
        <v>42461</v>
      </c>
      <c r="B66">
        <f t="shared" si="0"/>
        <v>2016</v>
      </c>
      <c r="C66">
        <f t="shared" si="1"/>
        <v>4</v>
      </c>
      <c r="D66" s="69">
        <v>21632719.643373489</v>
      </c>
      <c r="E66" s="69">
        <v>503439.62575630058</v>
      </c>
      <c r="F66" s="69">
        <v>22136159.26912979</v>
      </c>
      <c r="G66" s="86">
        <v>335.1</v>
      </c>
      <c r="H66" s="63">
        <v>0.30000000000000071</v>
      </c>
      <c r="I66" s="25">
        <v>30</v>
      </c>
      <c r="J66" s="25">
        <v>1</v>
      </c>
      <c r="K66" s="25">
        <v>0</v>
      </c>
      <c r="L66" s="30">
        <v>33437</v>
      </c>
      <c r="M66" s="87">
        <v>0</v>
      </c>
      <c r="N66" s="59">
        <v>0</v>
      </c>
      <c r="O66" s="25">
        <f t="shared" si="6"/>
        <v>21858450.306950979</v>
      </c>
      <c r="P66" s="65">
        <f t="shared" si="3"/>
        <v>21355010.681194678</v>
      </c>
      <c r="Q66" s="25">
        <f t="shared" si="4"/>
        <v>-277708.96217881143</v>
      </c>
      <c r="R66" s="38">
        <f t="shared" si="5"/>
        <v>1.2545489883879419E-2</v>
      </c>
    </row>
    <row r="67" spans="1:32" x14ac:dyDescent="0.2">
      <c r="A67" s="2">
        <v>42491</v>
      </c>
      <c r="B67">
        <f t="shared" si="0"/>
        <v>2016</v>
      </c>
      <c r="C67">
        <f t="shared" si="1"/>
        <v>5</v>
      </c>
      <c r="D67" s="69">
        <v>20564699.585542157</v>
      </c>
      <c r="E67" s="69">
        <v>503439.62575630058</v>
      </c>
      <c r="F67" s="69">
        <v>21068139.211298458</v>
      </c>
      <c r="G67" s="86">
        <v>102.19999999999999</v>
      </c>
      <c r="H67" s="63">
        <v>58.6</v>
      </c>
      <c r="I67" s="25">
        <v>31</v>
      </c>
      <c r="J67" s="25">
        <v>1</v>
      </c>
      <c r="K67" s="25">
        <v>0</v>
      </c>
      <c r="L67" s="30">
        <v>33518</v>
      </c>
      <c r="M67" s="87">
        <v>0</v>
      </c>
      <c r="N67" s="59">
        <v>0</v>
      </c>
      <c r="O67" s="25">
        <f t="shared" si="6"/>
        <v>23657761.601515379</v>
      </c>
      <c r="P67" s="65">
        <f t="shared" si="3"/>
        <v>23154321.975759078</v>
      </c>
      <c r="Q67" s="25">
        <f t="shared" si="4"/>
        <v>2589622.3902169205</v>
      </c>
      <c r="R67" s="38">
        <f t="shared" si="5"/>
        <v>0.12291652168446625</v>
      </c>
    </row>
    <row r="68" spans="1:32" x14ac:dyDescent="0.2">
      <c r="A68" s="2">
        <v>42522</v>
      </c>
      <c r="B68">
        <f t="shared" ref="B68:B127" si="7">YEAR(A68)</f>
        <v>2016</v>
      </c>
      <c r="C68">
        <f t="shared" ref="C68:C127" si="8">MONTH(A68)</f>
        <v>6</v>
      </c>
      <c r="D68" s="69">
        <v>29990486.101204813</v>
      </c>
      <c r="E68" s="69">
        <v>503439.62575630058</v>
      </c>
      <c r="F68" s="69">
        <v>30493925.726961114</v>
      </c>
      <c r="G68" s="86">
        <v>9.1999999999999993</v>
      </c>
      <c r="H68" s="63">
        <v>128.70000000000002</v>
      </c>
      <c r="I68" s="25">
        <v>30</v>
      </c>
      <c r="J68" s="25">
        <v>0</v>
      </c>
      <c r="K68" s="25">
        <v>0</v>
      </c>
      <c r="L68" s="30">
        <v>33555</v>
      </c>
      <c r="M68" s="87">
        <v>0</v>
      </c>
      <c r="N68" s="59">
        <v>0</v>
      </c>
      <c r="O68" s="25">
        <f t="shared" si="6"/>
        <v>28749857.037621416</v>
      </c>
      <c r="P68" s="65">
        <f t="shared" ref="P68:P127" si="9">O68-E68</f>
        <v>28246417.411865115</v>
      </c>
      <c r="Q68" s="25">
        <f t="shared" ref="Q68:Q127" si="10">+O68-F68</f>
        <v>-1744068.6893396974</v>
      </c>
      <c r="R68" s="38">
        <f t="shared" ref="R68:R127" si="11">ABS(Q68/F68)</f>
        <v>5.7193970528946501E-2</v>
      </c>
      <c r="AE68"/>
      <c r="AF68"/>
    </row>
    <row r="69" spans="1:32" x14ac:dyDescent="0.2">
      <c r="A69" s="2">
        <v>42552</v>
      </c>
      <c r="B69">
        <f t="shared" si="7"/>
        <v>2016</v>
      </c>
      <c r="C69">
        <f t="shared" si="8"/>
        <v>7</v>
      </c>
      <c r="D69" s="69">
        <v>35728630.342168637</v>
      </c>
      <c r="E69" s="69">
        <v>503439.62575630058</v>
      </c>
      <c r="F69" s="69">
        <v>36232069.967924938</v>
      </c>
      <c r="G69" s="86">
        <v>0</v>
      </c>
      <c r="H69" s="63">
        <v>238.9</v>
      </c>
      <c r="I69" s="25">
        <v>31</v>
      </c>
      <c r="J69" s="25">
        <v>0</v>
      </c>
      <c r="K69" s="25">
        <v>0</v>
      </c>
      <c r="L69" s="30">
        <v>33585</v>
      </c>
      <c r="M69" s="87">
        <v>0</v>
      </c>
      <c r="N69" s="59">
        <v>0</v>
      </c>
      <c r="O69" s="25">
        <f t="shared" si="6"/>
        <v>35220539.233282812</v>
      </c>
      <c r="P69" s="65">
        <f t="shared" si="9"/>
        <v>34717099.607526511</v>
      </c>
      <c r="Q69" s="25">
        <f t="shared" si="10"/>
        <v>-1011530.7346421257</v>
      </c>
      <c r="R69" s="38">
        <f t="shared" si="11"/>
        <v>2.7918105025122788E-2</v>
      </c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</row>
    <row r="70" spans="1:32" x14ac:dyDescent="0.2">
      <c r="A70" s="2">
        <v>42583</v>
      </c>
      <c r="B70">
        <f t="shared" si="7"/>
        <v>2016</v>
      </c>
      <c r="C70">
        <f t="shared" si="8"/>
        <v>8</v>
      </c>
      <c r="D70" s="69">
        <v>36163152.231325291</v>
      </c>
      <c r="E70" s="69">
        <v>503439.62575630058</v>
      </c>
      <c r="F70" s="69">
        <v>36666591.857081592</v>
      </c>
      <c r="G70" s="86">
        <v>0</v>
      </c>
      <c r="H70" s="63">
        <v>257.40000000000003</v>
      </c>
      <c r="I70" s="25">
        <v>31</v>
      </c>
      <c r="J70" s="25">
        <v>0</v>
      </c>
      <c r="K70" s="25">
        <v>0</v>
      </c>
      <c r="L70" s="30">
        <v>33654</v>
      </c>
      <c r="M70" s="87">
        <v>0</v>
      </c>
      <c r="N70" s="59">
        <v>0</v>
      </c>
      <c r="O70" s="25">
        <f t="shared" ref="O70:O133" si="12">$T$19+G70*$T$20+H70*$T$21+I70*$T$22+J70*$T$23+K70*$T$24+L70*$T$25+M70*$T$26+N70*$T$27</f>
        <v>36240410.392987087</v>
      </c>
      <c r="P70" s="65">
        <f t="shared" si="9"/>
        <v>35736970.767230786</v>
      </c>
      <c r="Q70" s="25">
        <f t="shared" si="10"/>
        <v>-426181.46409450471</v>
      </c>
      <c r="R70" s="38">
        <f t="shared" si="11"/>
        <v>1.1623154553214748E-2</v>
      </c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</row>
    <row r="71" spans="1:32" x14ac:dyDescent="0.2">
      <c r="A71" s="2">
        <v>42614</v>
      </c>
      <c r="B71">
        <f t="shared" si="7"/>
        <v>2016</v>
      </c>
      <c r="C71">
        <f t="shared" si="8"/>
        <v>9</v>
      </c>
      <c r="D71" s="69">
        <v>26948392.906024113</v>
      </c>
      <c r="E71" s="69">
        <v>503439.62575630058</v>
      </c>
      <c r="F71" s="69">
        <v>27451832.531780414</v>
      </c>
      <c r="G71" s="86">
        <v>8.3999999999999986</v>
      </c>
      <c r="H71" s="63">
        <v>111.89999999999999</v>
      </c>
      <c r="I71" s="25">
        <v>30</v>
      </c>
      <c r="J71" s="25">
        <v>1</v>
      </c>
      <c r="K71" s="25">
        <v>1</v>
      </c>
      <c r="L71" s="30">
        <v>33716</v>
      </c>
      <c r="M71" s="87">
        <v>0</v>
      </c>
      <c r="N71" s="59">
        <v>0</v>
      </c>
      <c r="O71" s="25">
        <f t="shared" si="12"/>
        <v>26782442.125050299</v>
      </c>
      <c r="P71" s="65">
        <f t="shared" si="9"/>
        <v>26279002.499293998</v>
      </c>
      <c r="Q71" s="25">
        <f t="shared" si="10"/>
        <v>-669390.40673011541</v>
      </c>
      <c r="R71" s="38">
        <f t="shared" si="11"/>
        <v>2.4384179305886995E-2</v>
      </c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</row>
    <row r="72" spans="1:32" x14ac:dyDescent="0.2">
      <c r="A72" s="2">
        <v>42644</v>
      </c>
      <c r="B72">
        <f t="shared" si="7"/>
        <v>2016</v>
      </c>
      <c r="C72">
        <f t="shared" si="8"/>
        <v>10</v>
      </c>
      <c r="D72" s="69">
        <v>19412813.638554234</v>
      </c>
      <c r="E72" s="69">
        <v>503439.62575630058</v>
      </c>
      <c r="F72" s="69">
        <v>19916253.264310535</v>
      </c>
      <c r="G72" s="86">
        <v>144.70000000000002</v>
      </c>
      <c r="H72" s="63">
        <v>16.600000000000005</v>
      </c>
      <c r="I72" s="25">
        <v>31</v>
      </c>
      <c r="J72" s="25">
        <v>1</v>
      </c>
      <c r="K72" s="25">
        <v>0</v>
      </c>
      <c r="L72" s="30">
        <v>33751</v>
      </c>
      <c r="M72" s="87">
        <v>0</v>
      </c>
      <c r="N72" s="59">
        <v>0</v>
      </c>
      <c r="O72" s="25">
        <f t="shared" si="12"/>
        <v>21942934.69026057</v>
      </c>
      <c r="P72" s="65">
        <f t="shared" si="9"/>
        <v>21439495.06450427</v>
      </c>
      <c r="Q72" s="25">
        <f t="shared" si="10"/>
        <v>2026681.4259500355</v>
      </c>
      <c r="R72" s="38">
        <f t="shared" si="11"/>
        <v>0.10176017542324597</v>
      </c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</row>
    <row r="73" spans="1:32" x14ac:dyDescent="0.2">
      <c r="A73" s="2">
        <v>42675</v>
      </c>
      <c r="B73">
        <f t="shared" si="7"/>
        <v>2016</v>
      </c>
      <c r="C73">
        <f t="shared" si="8"/>
        <v>11</v>
      </c>
      <c r="D73" s="69">
        <v>19369741.908433728</v>
      </c>
      <c r="E73" s="69">
        <v>503439.62575630058</v>
      </c>
      <c r="F73" s="69">
        <v>19873181.534190029</v>
      </c>
      <c r="G73" s="86">
        <v>277.79999999999995</v>
      </c>
      <c r="H73" s="63">
        <v>0</v>
      </c>
      <c r="I73" s="25">
        <v>30</v>
      </c>
      <c r="J73" s="25">
        <v>1</v>
      </c>
      <c r="K73" s="25">
        <v>0</v>
      </c>
      <c r="L73" s="30">
        <v>33815</v>
      </c>
      <c r="M73" s="87">
        <v>0</v>
      </c>
      <c r="N73" s="59">
        <v>0</v>
      </c>
      <c r="O73" s="25">
        <f t="shared" si="12"/>
        <v>21564464.051387936</v>
      </c>
      <c r="P73" s="65">
        <f t="shared" si="9"/>
        <v>21061024.425631635</v>
      </c>
      <c r="Q73" s="25">
        <f t="shared" si="10"/>
        <v>1691282.517197907</v>
      </c>
      <c r="R73" s="38">
        <f t="shared" si="11"/>
        <v>8.5103762288298274E-2</v>
      </c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</row>
    <row r="74" spans="1:32" x14ac:dyDescent="0.2">
      <c r="A74" s="2">
        <v>42705</v>
      </c>
      <c r="B74">
        <f t="shared" si="7"/>
        <v>2016</v>
      </c>
      <c r="C74">
        <f t="shared" si="8"/>
        <v>12</v>
      </c>
      <c r="D74" s="69">
        <v>27474754.322891567</v>
      </c>
      <c r="E74" s="69">
        <v>503439.62575630058</v>
      </c>
      <c r="F74" s="69">
        <v>27978193.948647868</v>
      </c>
      <c r="G74" s="86">
        <v>545.99999999999989</v>
      </c>
      <c r="H74" s="63">
        <v>0</v>
      </c>
      <c r="I74" s="25">
        <v>31</v>
      </c>
      <c r="J74" s="25">
        <v>0</v>
      </c>
      <c r="K74" s="25">
        <v>0</v>
      </c>
      <c r="L74" s="30">
        <v>33857</v>
      </c>
      <c r="M74" s="87">
        <v>0</v>
      </c>
      <c r="N74" s="59">
        <v>0</v>
      </c>
      <c r="O74" s="25">
        <f t="shared" si="12"/>
        <v>27504434.838897489</v>
      </c>
      <c r="P74" s="65">
        <f t="shared" si="9"/>
        <v>27000995.213141188</v>
      </c>
      <c r="Q74" s="25">
        <f t="shared" si="10"/>
        <v>-473759.10975037888</v>
      </c>
      <c r="R74" s="38">
        <f t="shared" si="11"/>
        <v>1.6933155536055421E-2</v>
      </c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</row>
    <row r="75" spans="1:32" x14ac:dyDescent="0.2">
      <c r="A75" s="2">
        <v>42736</v>
      </c>
      <c r="B75">
        <f t="shared" si="7"/>
        <v>2017</v>
      </c>
      <c r="C75">
        <f t="shared" si="8"/>
        <v>1</v>
      </c>
      <c r="D75" s="69">
        <v>26135142.110843364</v>
      </c>
      <c r="E75" s="69">
        <v>958479.98780037428</v>
      </c>
      <c r="F75" s="69">
        <v>27093622.098643739</v>
      </c>
      <c r="G75" s="86">
        <v>546.9</v>
      </c>
      <c r="H75" s="63">
        <v>0</v>
      </c>
      <c r="I75" s="25">
        <v>31</v>
      </c>
      <c r="J75" s="25">
        <v>0</v>
      </c>
      <c r="K75" s="25">
        <v>0</v>
      </c>
      <c r="L75" s="30">
        <v>33886</v>
      </c>
      <c r="M75" s="87">
        <v>0</v>
      </c>
      <c r="N75" s="59">
        <v>0</v>
      </c>
      <c r="O75" s="25">
        <f t="shared" si="12"/>
        <v>27529362.383176543</v>
      </c>
      <c r="P75" s="65">
        <f t="shared" si="9"/>
        <v>26570882.395376168</v>
      </c>
      <c r="Q75" s="25">
        <f t="shared" si="10"/>
        <v>435740.28453280404</v>
      </c>
      <c r="R75" s="38">
        <f t="shared" si="11"/>
        <v>1.6082762317505581E-2</v>
      </c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</row>
    <row r="76" spans="1:32" x14ac:dyDescent="0.2">
      <c r="A76" s="2">
        <v>42767</v>
      </c>
      <c r="B76">
        <f t="shared" si="7"/>
        <v>2017</v>
      </c>
      <c r="C76">
        <f t="shared" si="8"/>
        <v>2</v>
      </c>
      <c r="D76" s="69">
        <v>22110279.383132529</v>
      </c>
      <c r="E76" s="69">
        <v>958479.98780037428</v>
      </c>
      <c r="F76" s="69">
        <v>23068759.370932903</v>
      </c>
      <c r="G76" s="86">
        <v>454.4</v>
      </c>
      <c r="H76" s="63">
        <v>0</v>
      </c>
      <c r="I76" s="25">
        <v>28</v>
      </c>
      <c r="J76" s="25">
        <v>0</v>
      </c>
      <c r="K76" s="25">
        <v>0</v>
      </c>
      <c r="L76" s="30">
        <v>33938</v>
      </c>
      <c r="M76" s="87">
        <v>0</v>
      </c>
      <c r="N76" s="59">
        <v>0</v>
      </c>
      <c r="O76" s="25">
        <f t="shared" si="12"/>
        <v>24651503.339058489</v>
      </c>
      <c r="P76" s="65">
        <f t="shared" si="9"/>
        <v>23693023.351258114</v>
      </c>
      <c r="Q76" s="25">
        <f t="shared" si="10"/>
        <v>1582743.9681255855</v>
      </c>
      <c r="R76" s="38">
        <f t="shared" si="11"/>
        <v>6.8609843410993063E-2</v>
      </c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</row>
    <row r="77" spans="1:32" x14ac:dyDescent="0.2">
      <c r="A77" s="2">
        <v>42795</v>
      </c>
      <c r="B77">
        <f t="shared" si="7"/>
        <v>2017</v>
      </c>
      <c r="C77">
        <f t="shared" si="8"/>
        <v>3</v>
      </c>
      <c r="D77" s="69">
        <v>24430975.248192772</v>
      </c>
      <c r="E77" s="69">
        <v>958479.98780037428</v>
      </c>
      <c r="F77" s="69">
        <v>25389455.235993147</v>
      </c>
      <c r="G77" s="86">
        <v>512</v>
      </c>
      <c r="H77" s="63">
        <v>0</v>
      </c>
      <c r="I77" s="25">
        <v>31</v>
      </c>
      <c r="J77" s="25">
        <v>1</v>
      </c>
      <c r="K77" s="25">
        <v>0</v>
      </c>
      <c r="L77" s="30">
        <v>33998</v>
      </c>
      <c r="M77" s="87">
        <v>0</v>
      </c>
      <c r="N77" s="59">
        <v>0</v>
      </c>
      <c r="O77" s="25">
        <f t="shared" si="12"/>
        <v>24418159.238937244</v>
      </c>
      <c r="P77" s="65">
        <f t="shared" si="9"/>
        <v>23459679.251136869</v>
      </c>
      <c r="Q77" s="25">
        <f t="shared" si="10"/>
        <v>-971295.99705590308</v>
      </c>
      <c r="R77" s="38">
        <f t="shared" si="11"/>
        <v>3.825588174412476E-2</v>
      </c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</row>
    <row r="78" spans="1:32" x14ac:dyDescent="0.2">
      <c r="A78" s="2">
        <v>42826</v>
      </c>
      <c r="B78">
        <f t="shared" si="7"/>
        <v>2017</v>
      </c>
      <c r="C78">
        <f t="shared" si="8"/>
        <v>4</v>
      </c>
      <c r="D78" s="69">
        <v>19400096.75180722</v>
      </c>
      <c r="E78" s="69">
        <v>958479.98780037428</v>
      </c>
      <c r="F78" s="69">
        <v>20358576.739607595</v>
      </c>
      <c r="G78" s="86">
        <v>199.7</v>
      </c>
      <c r="H78" s="63">
        <v>2.1999999999999993</v>
      </c>
      <c r="I78" s="25">
        <v>30</v>
      </c>
      <c r="J78" s="25">
        <v>1</v>
      </c>
      <c r="K78" s="25">
        <v>0</v>
      </c>
      <c r="L78" s="30">
        <v>34086</v>
      </c>
      <c r="M78" s="87">
        <v>0</v>
      </c>
      <c r="N78" s="59">
        <v>0</v>
      </c>
      <c r="O78" s="25">
        <f t="shared" si="12"/>
        <v>21158145.770223252</v>
      </c>
      <c r="P78" s="65">
        <f t="shared" si="9"/>
        <v>20199665.782422878</v>
      </c>
      <c r="Q78" s="25">
        <f t="shared" si="10"/>
        <v>799569.03061565757</v>
      </c>
      <c r="R78" s="38">
        <f t="shared" si="11"/>
        <v>3.9274308849896009E-2</v>
      </c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</row>
    <row r="79" spans="1:32" x14ac:dyDescent="0.2">
      <c r="A79" s="2">
        <v>42856</v>
      </c>
      <c r="B79">
        <f t="shared" si="7"/>
        <v>2017</v>
      </c>
      <c r="C79">
        <f t="shared" si="8"/>
        <v>5</v>
      </c>
      <c r="D79" s="69">
        <v>20438887.527710862</v>
      </c>
      <c r="E79" s="69">
        <v>958479.98780037428</v>
      </c>
      <c r="F79" s="69">
        <v>21397367.515511237</v>
      </c>
      <c r="G79" s="86">
        <v>125.89999999999998</v>
      </c>
      <c r="H79" s="63">
        <v>19.900000000000002</v>
      </c>
      <c r="I79" s="25">
        <v>31</v>
      </c>
      <c r="J79" s="25">
        <v>1</v>
      </c>
      <c r="K79" s="25">
        <v>0</v>
      </c>
      <c r="L79" s="30">
        <v>34202</v>
      </c>
      <c r="M79" s="87">
        <v>0</v>
      </c>
      <c r="N79" s="59">
        <v>0</v>
      </c>
      <c r="O79" s="25">
        <f t="shared" si="12"/>
        <v>22218785.183502946</v>
      </c>
      <c r="P79" s="65">
        <f t="shared" si="9"/>
        <v>21260305.195702571</v>
      </c>
      <c r="Q79" s="25">
        <f t="shared" si="10"/>
        <v>821417.66799170896</v>
      </c>
      <c r="R79" s="38">
        <f t="shared" si="11"/>
        <v>3.8388725500753881E-2</v>
      </c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</row>
    <row r="80" spans="1:32" x14ac:dyDescent="0.2">
      <c r="A80" s="2">
        <v>42887</v>
      </c>
      <c r="B80">
        <f t="shared" si="7"/>
        <v>2017</v>
      </c>
      <c r="C80">
        <f t="shared" si="8"/>
        <v>6</v>
      </c>
      <c r="D80" s="69">
        <v>27578153.118072305</v>
      </c>
      <c r="E80" s="69">
        <v>958479.98780037428</v>
      </c>
      <c r="F80" s="69">
        <v>28536633.10587268</v>
      </c>
      <c r="G80" s="86">
        <v>8.8000000000000007</v>
      </c>
      <c r="H80" s="63">
        <v>110.30000000000001</v>
      </c>
      <c r="I80" s="25">
        <v>30</v>
      </c>
      <c r="J80" s="25">
        <v>0</v>
      </c>
      <c r="K80" s="25">
        <v>0</v>
      </c>
      <c r="L80" s="30">
        <v>34272</v>
      </c>
      <c r="M80" s="87">
        <v>0</v>
      </c>
      <c r="N80" s="59">
        <v>0</v>
      </c>
      <c r="O80" s="25">
        <f t="shared" si="12"/>
        <v>28194320.280690655</v>
      </c>
      <c r="P80" s="65">
        <f t="shared" si="9"/>
        <v>27235840.29289028</v>
      </c>
      <c r="Q80" s="25">
        <f t="shared" si="10"/>
        <v>-342312.82518202439</v>
      </c>
      <c r="R80" s="38">
        <f t="shared" si="11"/>
        <v>1.1995557566725639E-2</v>
      </c>
    </row>
    <row r="81" spans="1:32" x14ac:dyDescent="0.2">
      <c r="A81" s="2">
        <v>42917</v>
      </c>
      <c r="B81">
        <f t="shared" si="7"/>
        <v>2017</v>
      </c>
      <c r="C81">
        <f t="shared" si="8"/>
        <v>7</v>
      </c>
      <c r="D81" s="69">
        <v>28972066.226506032</v>
      </c>
      <c r="E81" s="69">
        <v>958479.98780037428</v>
      </c>
      <c r="F81" s="69">
        <v>29930546.214306407</v>
      </c>
      <c r="G81" s="86">
        <v>0</v>
      </c>
      <c r="H81" s="63">
        <v>178.50000000000003</v>
      </c>
      <c r="I81" s="25">
        <v>31</v>
      </c>
      <c r="J81" s="25">
        <v>0</v>
      </c>
      <c r="K81" s="25">
        <v>0</v>
      </c>
      <c r="L81" s="30">
        <v>34382</v>
      </c>
      <c r="M81" s="87">
        <v>0</v>
      </c>
      <c r="N81" s="59">
        <v>0</v>
      </c>
      <c r="O81" s="25">
        <f t="shared" si="12"/>
        <v>32492373.510190543</v>
      </c>
      <c r="P81" s="65">
        <f t="shared" si="9"/>
        <v>31533893.522390168</v>
      </c>
      <c r="Q81" s="25">
        <f t="shared" si="10"/>
        <v>2561827.2958841361</v>
      </c>
      <c r="R81" s="38">
        <f t="shared" si="11"/>
        <v>8.5592400403959767E-2</v>
      </c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</row>
    <row r="82" spans="1:32" x14ac:dyDescent="0.2">
      <c r="A82" s="2">
        <v>42948</v>
      </c>
      <c r="B82">
        <f t="shared" si="7"/>
        <v>2017</v>
      </c>
      <c r="C82">
        <f t="shared" si="8"/>
        <v>8</v>
      </c>
      <c r="D82" s="69">
        <v>29587012.925301205</v>
      </c>
      <c r="E82" s="69">
        <v>958479.98780037428</v>
      </c>
      <c r="F82" s="69">
        <v>30545492.91310158</v>
      </c>
      <c r="G82" s="86">
        <v>1.9000000000000004</v>
      </c>
      <c r="H82" s="63">
        <v>127.49999999999999</v>
      </c>
      <c r="I82" s="25">
        <v>31</v>
      </c>
      <c r="J82" s="25">
        <v>0</v>
      </c>
      <c r="K82" s="25">
        <v>0</v>
      </c>
      <c r="L82" s="30">
        <v>34485</v>
      </c>
      <c r="M82" s="87">
        <v>0</v>
      </c>
      <c r="N82" s="59">
        <v>0</v>
      </c>
      <c r="O82" s="25">
        <f t="shared" si="12"/>
        <v>29869982.491483532</v>
      </c>
      <c r="P82" s="65">
        <f t="shared" si="9"/>
        <v>28911502.503683157</v>
      </c>
      <c r="Q82" s="25">
        <f t="shared" si="10"/>
        <v>-675510.4216180481</v>
      </c>
      <c r="R82" s="38">
        <f t="shared" si="11"/>
        <v>2.2114896739096588E-2</v>
      </c>
    </row>
    <row r="83" spans="1:32" x14ac:dyDescent="0.2">
      <c r="A83" s="2">
        <v>42979</v>
      </c>
      <c r="B83">
        <f t="shared" si="7"/>
        <v>2017</v>
      </c>
      <c r="C83">
        <f t="shared" si="8"/>
        <v>9</v>
      </c>
      <c r="D83" s="69">
        <v>25857618.775903624</v>
      </c>
      <c r="E83" s="69">
        <v>958479.98780037428</v>
      </c>
      <c r="F83" s="69">
        <v>26816098.763703998</v>
      </c>
      <c r="G83" s="86">
        <v>25.2</v>
      </c>
      <c r="H83" s="63">
        <v>107.6</v>
      </c>
      <c r="I83" s="25">
        <v>30</v>
      </c>
      <c r="J83" s="25">
        <v>1</v>
      </c>
      <c r="K83" s="25">
        <v>1</v>
      </c>
      <c r="L83" s="30">
        <v>34561</v>
      </c>
      <c r="M83" s="87">
        <v>0</v>
      </c>
      <c r="N83" s="59">
        <v>0</v>
      </c>
      <c r="O83" s="25">
        <f t="shared" si="12"/>
        <v>27198840.79275427</v>
      </c>
      <c r="P83" s="65">
        <f t="shared" si="9"/>
        <v>26240360.804953896</v>
      </c>
      <c r="Q83" s="25">
        <f t="shared" si="10"/>
        <v>382742.02905027196</v>
      </c>
      <c r="R83" s="38">
        <f t="shared" si="11"/>
        <v>1.4272845294272229E-2</v>
      </c>
    </row>
    <row r="84" spans="1:32" x14ac:dyDescent="0.2">
      <c r="A84" s="2">
        <v>43009</v>
      </c>
      <c r="B84">
        <f t="shared" si="7"/>
        <v>2017</v>
      </c>
      <c r="C84">
        <f t="shared" si="8"/>
        <v>10</v>
      </c>
      <c r="D84" s="69">
        <v>20602579.845783144</v>
      </c>
      <c r="E84" s="69">
        <v>958479.98780037428</v>
      </c>
      <c r="F84" s="69">
        <v>21561059.833583519</v>
      </c>
      <c r="G84" s="86">
        <v>103.3</v>
      </c>
      <c r="H84" s="63">
        <v>19.399999999999999</v>
      </c>
      <c r="I84" s="25">
        <v>31</v>
      </c>
      <c r="J84" s="25">
        <v>1</v>
      </c>
      <c r="K84" s="25">
        <v>0</v>
      </c>
      <c r="L84" s="30">
        <v>34637</v>
      </c>
      <c r="M84" s="87">
        <v>0</v>
      </c>
      <c r="N84" s="59">
        <v>0</v>
      </c>
      <c r="O84" s="25">
        <f t="shared" si="12"/>
        <v>22250878.400656275</v>
      </c>
      <c r="P84" s="65">
        <f t="shared" si="9"/>
        <v>21292398.412855901</v>
      </c>
      <c r="Q84" s="25">
        <f t="shared" si="10"/>
        <v>689818.56707275659</v>
      </c>
      <c r="R84" s="38">
        <f t="shared" si="11"/>
        <v>3.1993722590495981E-2</v>
      </c>
    </row>
    <row r="85" spans="1:32" x14ac:dyDescent="0.2">
      <c r="A85" s="2">
        <v>43040</v>
      </c>
      <c r="B85">
        <f t="shared" si="7"/>
        <v>2017</v>
      </c>
      <c r="C85">
        <f t="shared" si="8"/>
        <v>11</v>
      </c>
      <c r="D85" s="69">
        <v>22620692.693975899</v>
      </c>
      <c r="E85" s="69">
        <v>958479.98780037428</v>
      </c>
      <c r="F85" s="69">
        <v>23579172.681776274</v>
      </c>
      <c r="G85" s="86">
        <v>369.4</v>
      </c>
      <c r="H85" s="63">
        <v>0</v>
      </c>
      <c r="I85" s="25">
        <v>30</v>
      </c>
      <c r="J85" s="25">
        <v>1</v>
      </c>
      <c r="K85" s="25">
        <v>0</v>
      </c>
      <c r="L85" s="30">
        <v>34794</v>
      </c>
      <c r="M85" s="87">
        <v>0</v>
      </c>
      <c r="N85" s="59">
        <v>0</v>
      </c>
      <c r="O85" s="25">
        <f t="shared" si="12"/>
        <v>22940749.698327277</v>
      </c>
      <c r="P85" s="65">
        <f t="shared" si="9"/>
        <v>21982269.710526902</v>
      </c>
      <c r="Q85" s="25">
        <f t="shared" si="10"/>
        <v>-638422.98344899714</v>
      </c>
      <c r="R85" s="38">
        <f t="shared" si="11"/>
        <v>2.7075716017060155E-2</v>
      </c>
    </row>
    <row r="86" spans="1:32" x14ac:dyDescent="0.2">
      <c r="A86" s="2">
        <v>43070</v>
      </c>
      <c r="B86">
        <f t="shared" si="7"/>
        <v>2017</v>
      </c>
      <c r="C86">
        <f t="shared" si="8"/>
        <v>12</v>
      </c>
      <c r="D86" s="69">
        <v>26519901.040963847</v>
      </c>
      <c r="E86" s="69">
        <v>958479.98780037428</v>
      </c>
      <c r="F86" s="69">
        <v>27478381.028764222</v>
      </c>
      <c r="G86" s="86">
        <v>656.49999999999989</v>
      </c>
      <c r="H86" s="63">
        <v>0</v>
      </c>
      <c r="I86" s="25">
        <v>31</v>
      </c>
      <c r="J86" s="25">
        <v>0</v>
      </c>
      <c r="K86" s="25">
        <v>0</v>
      </c>
      <c r="L86" s="30">
        <v>34878</v>
      </c>
      <c r="M86" s="87">
        <v>0</v>
      </c>
      <c r="N86" s="59">
        <v>0</v>
      </c>
      <c r="O86" s="25">
        <f t="shared" si="12"/>
        <v>29070537.964253906</v>
      </c>
      <c r="P86" s="65">
        <f t="shared" si="9"/>
        <v>28112057.976453532</v>
      </c>
      <c r="Q86" s="25">
        <f t="shared" si="10"/>
        <v>1592156.9354896843</v>
      </c>
      <c r="R86" s="38">
        <f t="shared" si="11"/>
        <v>5.794216674639685E-2</v>
      </c>
    </row>
    <row r="87" spans="1:32" x14ac:dyDescent="0.2">
      <c r="A87" s="2">
        <v>43101</v>
      </c>
      <c r="B87">
        <f t="shared" si="7"/>
        <v>2018</v>
      </c>
      <c r="C87">
        <f t="shared" si="8"/>
        <v>1</v>
      </c>
      <c r="D87" s="69">
        <v>28325353.78313252</v>
      </c>
      <c r="E87" s="69">
        <v>1281849.6400688274</v>
      </c>
      <c r="F87" s="69">
        <v>29607203.423201349</v>
      </c>
      <c r="G87" s="86">
        <v>670.29999999999984</v>
      </c>
      <c r="H87" s="63">
        <v>0</v>
      </c>
      <c r="I87" s="25">
        <v>31</v>
      </c>
      <c r="J87" s="25">
        <v>0</v>
      </c>
      <c r="K87" s="25">
        <v>0</v>
      </c>
      <c r="L87" s="30">
        <v>34927</v>
      </c>
      <c r="M87" s="87">
        <v>0</v>
      </c>
      <c r="N87" s="59">
        <v>0</v>
      </c>
      <c r="O87" s="25">
        <f t="shared" si="12"/>
        <v>29219923.420175936</v>
      </c>
      <c r="P87" s="65">
        <f t="shared" si="9"/>
        <v>27938073.780107107</v>
      </c>
      <c r="Q87" s="25">
        <f t="shared" si="10"/>
        <v>-387280.00302541256</v>
      </c>
      <c r="R87" s="38">
        <f t="shared" si="11"/>
        <v>1.308060060552443E-2</v>
      </c>
    </row>
    <row r="88" spans="1:32" x14ac:dyDescent="0.2">
      <c r="A88" s="2">
        <v>43132</v>
      </c>
      <c r="B88">
        <f t="shared" si="7"/>
        <v>2018</v>
      </c>
      <c r="C88">
        <f t="shared" si="8"/>
        <v>2</v>
      </c>
      <c r="D88" s="69">
        <v>22897439.132530119</v>
      </c>
      <c r="E88" s="69">
        <v>1281849.6400688274</v>
      </c>
      <c r="F88" s="69">
        <v>24179288.772598948</v>
      </c>
      <c r="G88" s="86">
        <v>499.00000000000011</v>
      </c>
      <c r="H88" s="63">
        <v>0</v>
      </c>
      <c r="I88" s="25">
        <v>28</v>
      </c>
      <c r="J88" s="25">
        <v>0</v>
      </c>
      <c r="K88" s="25">
        <v>0</v>
      </c>
      <c r="L88" s="30">
        <v>35069</v>
      </c>
      <c r="M88" s="87">
        <v>0</v>
      </c>
      <c r="N88" s="59">
        <v>0</v>
      </c>
      <c r="O88" s="25">
        <f t="shared" si="12"/>
        <v>25706665.269520774</v>
      </c>
      <c r="P88" s="65">
        <f t="shared" si="9"/>
        <v>24424815.629451945</v>
      </c>
      <c r="Q88" s="25">
        <f t="shared" si="10"/>
        <v>1527376.4969218262</v>
      </c>
      <c r="R88" s="38">
        <f t="shared" si="11"/>
        <v>6.3168793395309356E-2</v>
      </c>
    </row>
    <row r="89" spans="1:32" x14ac:dyDescent="0.2">
      <c r="A89" s="2">
        <v>43160</v>
      </c>
      <c r="B89">
        <f t="shared" si="7"/>
        <v>2018</v>
      </c>
      <c r="C89">
        <f t="shared" si="8"/>
        <v>3</v>
      </c>
      <c r="D89" s="69">
        <v>24842177.96626506</v>
      </c>
      <c r="E89" s="69">
        <v>1281849.6400688274</v>
      </c>
      <c r="F89" s="69">
        <v>26124027.606333889</v>
      </c>
      <c r="G89" s="86">
        <v>492</v>
      </c>
      <c r="H89" s="63">
        <v>0</v>
      </c>
      <c r="I89" s="25">
        <v>31</v>
      </c>
      <c r="J89" s="25">
        <v>1</v>
      </c>
      <c r="K89" s="25">
        <v>0</v>
      </c>
      <c r="L89" s="30">
        <v>35293</v>
      </c>
      <c r="M89" s="87">
        <v>0</v>
      </c>
      <c r="N89" s="59">
        <v>0</v>
      </c>
      <c r="O89" s="25">
        <f t="shared" si="12"/>
        <v>25005513.420044918</v>
      </c>
      <c r="P89" s="65">
        <f t="shared" si="9"/>
        <v>23723663.779976089</v>
      </c>
      <c r="Q89" s="25">
        <f t="shared" si="10"/>
        <v>-1118514.1862889715</v>
      </c>
      <c r="R89" s="38">
        <f t="shared" si="11"/>
        <v>4.2815533773888012E-2</v>
      </c>
    </row>
    <row r="90" spans="1:32" x14ac:dyDescent="0.2">
      <c r="A90" s="2">
        <v>43191</v>
      </c>
      <c r="B90">
        <f t="shared" si="7"/>
        <v>2018</v>
      </c>
      <c r="C90">
        <f t="shared" si="8"/>
        <v>4</v>
      </c>
      <c r="D90" s="69">
        <v>21016838.76626505</v>
      </c>
      <c r="E90" s="69">
        <v>1281849.6400688274</v>
      </c>
      <c r="F90" s="69">
        <v>22298688.406333879</v>
      </c>
      <c r="G90" s="86">
        <v>377.2</v>
      </c>
      <c r="H90" s="63">
        <v>0</v>
      </c>
      <c r="I90" s="25">
        <v>30</v>
      </c>
      <c r="J90" s="25">
        <v>1</v>
      </c>
      <c r="K90" s="25">
        <v>0</v>
      </c>
      <c r="L90" s="30">
        <v>35464</v>
      </c>
      <c r="M90" s="87">
        <v>0</v>
      </c>
      <c r="N90" s="59">
        <v>0</v>
      </c>
      <c r="O90" s="25">
        <f t="shared" si="12"/>
        <v>23403160.05269181</v>
      </c>
      <c r="P90" s="65">
        <f t="shared" si="9"/>
        <v>22121310.412622981</v>
      </c>
      <c r="Q90" s="25">
        <f t="shared" si="10"/>
        <v>1104471.6463579312</v>
      </c>
      <c r="R90" s="38">
        <f t="shared" si="11"/>
        <v>4.9530789714260018E-2</v>
      </c>
      <c r="AE90"/>
      <c r="AF90"/>
    </row>
    <row r="91" spans="1:32" x14ac:dyDescent="0.2">
      <c r="A91" s="2">
        <v>43221</v>
      </c>
      <c r="B91">
        <f t="shared" si="7"/>
        <v>2018</v>
      </c>
      <c r="C91">
        <f t="shared" si="8"/>
        <v>5</v>
      </c>
      <c r="D91" s="69">
        <v>23626890.708433751</v>
      </c>
      <c r="E91" s="69">
        <v>1281849.6400688274</v>
      </c>
      <c r="F91" s="69">
        <v>24908740.34850258</v>
      </c>
      <c r="G91" s="86">
        <v>39.300000000000004</v>
      </c>
      <c r="H91" s="63">
        <v>69.399999999999991</v>
      </c>
      <c r="I91" s="25">
        <v>31</v>
      </c>
      <c r="J91" s="25">
        <v>1</v>
      </c>
      <c r="K91" s="25">
        <v>0</v>
      </c>
      <c r="L91" s="30">
        <v>35588</v>
      </c>
      <c r="M91" s="87">
        <v>0</v>
      </c>
      <c r="N91" s="59">
        <v>0</v>
      </c>
      <c r="O91" s="25">
        <f t="shared" si="12"/>
        <v>24898103.077491239</v>
      </c>
      <c r="P91" s="65">
        <f t="shared" si="9"/>
        <v>23616253.43742241</v>
      </c>
      <c r="Q91" s="25">
        <f t="shared" si="10"/>
        <v>-10637.271011341363</v>
      </c>
      <c r="R91" s="38">
        <f t="shared" si="11"/>
        <v>4.2704973685997076E-4</v>
      </c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</row>
    <row r="92" spans="1:32" x14ac:dyDescent="0.2">
      <c r="A92" s="2">
        <v>43252</v>
      </c>
      <c r="B92">
        <f t="shared" si="7"/>
        <v>2018</v>
      </c>
      <c r="C92">
        <f t="shared" si="8"/>
        <v>6</v>
      </c>
      <c r="D92" s="69">
        <v>32759189.532530148</v>
      </c>
      <c r="E92" s="69">
        <v>1281849.6400688274</v>
      </c>
      <c r="F92" s="69">
        <v>34041039.172598973</v>
      </c>
      <c r="G92" s="86">
        <v>5.6999999999999993</v>
      </c>
      <c r="H92" s="63">
        <v>111.39999999999998</v>
      </c>
      <c r="I92" s="25">
        <v>30</v>
      </c>
      <c r="J92" s="25">
        <v>0</v>
      </c>
      <c r="K92" s="25">
        <v>0</v>
      </c>
      <c r="L92" s="30">
        <v>35766</v>
      </c>
      <c r="M92" s="87">
        <v>0</v>
      </c>
      <c r="N92" s="59">
        <v>0</v>
      </c>
      <c r="O92" s="25">
        <f t="shared" si="12"/>
        <v>29104636.890252348</v>
      </c>
      <c r="P92" s="65">
        <f t="shared" si="9"/>
        <v>27822787.250183519</v>
      </c>
      <c r="Q92" s="25">
        <f t="shared" si="10"/>
        <v>-4936402.2823466249</v>
      </c>
      <c r="R92" s="38">
        <f t="shared" si="11"/>
        <v>0.14501326640815765</v>
      </c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</row>
    <row r="93" spans="1:32" x14ac:dyDescent="0.2">
      <c r="A93" s="2">
        <v>43282</v>
      </c>
      <c r="B93">
        <f t="shared" si="7"/>
        <v>2018</v>
      </c>
      <c r="C93">
        <f t="shared" si="8"/>
        <v>7</v>
      </c>
      <c r="D93" s="69">
        <v>33985677.465060242</v>
      </c>
      <c r="E93" s="69">
        <v>1281849.6400688274</v>
      </c>
      <c r="F93" s="69">
        <v>35267527.105129071</v>
      </c>
      <c r="G93" s="86">
        <v>0</v>
      </c>
      <c r="H93" s="63">
        <v>229.79999999999998</v>
      </c>
      <c r="I93" s="25">
        <v>31</v>
      </c>
      <c r="J93" s="25">
        <v>0</v>
      </c>
      <c r="K93" s="25">
        <v>0</v>
      </c>
      <c r="L93" s="30">
        <v>35939</v>
      </c>
      <c r="M93" s="87">
        <v>0</v>
      </c>
      <c r="N93" s="59">
        <v>0</v>
      </c>
      <c r="O93" s="25">
        <f t="shared" si="12"/>
        <v>36124097.769254364</v>
      </c>
      <c r="P93" s="65">
        <f t="shared" si="9"/>
        <v>34842248.129185535</v>
      </c>
      <c r="Q93" s="25">
        <f t="shared" si="10"/>
        <v>856570.66412529349</v>
      </c>
      <c r="R93" s="38">
        <f t="shared" si="11"/>
        <v>2.4287800547283613E-2</v>
      </c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</row>
    <row r="94" spans="1:32" x14ac:dyDescent="0.2">
      <c r="A94" s="2">
        <v>43313</v>
      </c>
      <c r="B94">
        <f t="shared" si="7"/>
        <v>2018</v>
      </c>
      <c r="C94">
        <f t="shared" si="8"/>
        <v>8</v>
      </c>
      <c r="D94" s="69">
        <v>36600647.12289153</v>
      </c>
      <c r="E94" s="69">
        <v>1281849.6400688274</v>
      </c>
      <c r="F94" s="69">
        <v>37882496.762960359</v>
      </c>
      <c r="G94" s="86">
        <v>0</v>
      </c>
      <c r="H94" s="63">
        <v>223.20000000000002</v>
      </c>
      <c r="I94" s="25">
        <v>31</v>
      </c>
      <c r="J94" s="25">
        <v>0</v>
      </c>
      <c r="K94" s="25">
        <v>0</v>
      </c>
      <c r="L94" s="30">
        <v>36069</v>
      </c>
      <c r="M94" s="87">
        <v>0</v>
      </c>
      <c r="N94" s="59">
        <v>0</v>
      </c>
      <c r="O94" s="25">
        <f t="shared" si="12"/>
        <v>35851238.427213475</v>
      </c>
      <c r="P94" s="65">
        <f t="shared" si="9"/>
        <v>34569388.787144646</v>
      </c>
      <c r="Q94" s="25">
        <f t="shared" si="10"/>
        <v>-2031258.3357468843</v>
      </c>
      <c r="R94" s="38">
        <f t="shared" si="11"/>
        <v>5.3619969888915792E-2</v>
      </c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</row>
    <row r="95" spans="1:32" x14ac:dyDescent="0.2">
      <c r="A95" s="2">
        <v>43344</v>
      </c>
      <c r="B95">
        <f t="shared" si="7"/>
        <v>2018</v>
      </c>
      <c r="C95">
        <f t="shared" si="8"/>
        <v>9</v>
      </c>
      <c r="D95" s="69">
        <v>27341665.600000009</v>
      </c>
      <c r="E95" s="69">
        <v>1281849.6400688274</v>
      </c>
      <c r="F95" s="69">
        <v>28623515.240068838</v>
      </c>
      <c r="G95" s="86">
        <v>25.1</v>
      </c>
      <c r="H95" s="63">
        <v>114.89999999999998</v>
      </c>
      <c r="I95" s="25">
        <v>30</v>
      </c>
      <c r="J95" s="25">
        <v>1</v>
      </c>
      <c r="K95" s="25">
        <v>1</v>
      </c>
      <c r="L95" s="30">
        <v>36128</v>
      </c>
      <c r="M95" s="87">
        <v>0</v>
      </c>
      <c r="N95" s="59">
        <v>0</v>
      </c>
      <c r="O95" s="25">
        <f t="shared" si="12"/>
        <v>28506508.908006482</v>
      </c>
      <c r="P95" s="65">
        <f t="shared" si="9"/>
        <v>27224659.267937653</v>
      </c>
      <c r="Q95" s="25">
        <f t="shared" si="10"/>
        <v>-117006.33206235617</v>
      </c>
      <c r="R95" s="38">
        <f t="shared" si="11"/>
        <v>4.0877694818756572E-3</v>
      </c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</row>
    <row r="96" spans="1:32" x14ac:dyDescent="0.2">
      <c r="A96" s="2">
        <v>43374</v>
      </c>
      <c r="B96">
        <f t="shared" si="7"/>
        <v>2018</v>
      </c>
      <c r="C96">
        <f t="shared" si="8"/>
        <v>10</v>
      </c>
      <c r="D96" s="69">
        <v>21787579.980722882</v>
      </c>
      <c r="E96" s="69">
        <v>1281849.6400688274</v>
      </c>
      <c r="F96" s="69">
        <v>23069429.620791711</v>
      </c>
      <c r="G96" s="86">
        <v>231.4</v>
      </c>
      <c r="H96" s="63">
        <v>12.2</v>
      </c>
      <c r="I96" s="25">
        <v>31</v>
      </c>
      <c r="J96" s="25">
        <v>1</v>
      </c>
      <c r="K96" s="25">
        <v>0</v>
      </c>
      <c r="L96" s="30">
        <v>36344</v>
      </c>
      <c r="M96" s="87">
        <v>0</v>
      </c>
      <c r="N96" s="59">
        <v>0</v>
      </c>
      <c r="O96" s="25">
        <f t="shared" si="12"/>
        <v>23993295.627461951</v>
      </c>
      <c r="P96" s="65">
        <f t="shared" si="9"/>
        <v>22711445.987393122</v>
      </c>
      <c r="Q96" s="25">
        <f t="shared" si="10"/>
        <v>923866.00667024031</v>
      </c>
      <c r="R96" s="38">
        <f t="shared" si="11"/>
        <v>4.0047197605509524E-2</v>
      </c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</row>
    <row r="97" spans="1:39" x14ac:dyDescent="0.2">
      <c r="A97" s="2">
        <v>43405</v>
      </c>
      <c r="B97">
        <f t="shared" si="7"/>
        <v>2018</v>
      </c>
      <c r="C97">
        <f t="shared" si="8"/>
        <v>11</v>
      </c>
      <c r="D97" s="69">
        <v>20895540.250602394</v>
      </c>
      <c r="E97" s="69">
        <v>1281849.6400688274</v>
      </c>
      <c r="F97" s="69">
        <v>22177389.890671223</v>
      </c>
      <c r="G97" s="86">
        <v>434.10000000000008</v>
      </c>
      <c r="H97" s="63">
        <v>0</v>
      </c>
      <c r="I97" s="25">
        <v>30</v>
      </c>
      <c r="J97" s="25">
        <v>1</v>
      </c>
      <c r="K97" s="25">
        <v>0</v>
      </c>
      <c r="L97" s="30">
        <v>36437</v>
      </c>
      <c r="M97" s="87">
        <v>0</v>
      </c>
      <c r="N97" s="59">
        <v>0</v>
      </c>
      <c r="O97" s="25">
        <f t="shared" si="12"/>
        <v>24472791.389153764</v>
      </c>
      <c r="P97" s="65">
        <f t="shared" si="9"/>
        <v>23190941.749084935</v>
      </c>
      <c r="Q97" s="25">
        <f t="shared" si="10"/>
        <v>2295401.4984825402</v>
      </c>
      <c r="R97" s="38">
        <f t="shared" si="11"/>
        <v>0.10350187780429861</v>
      </c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</row>
    <row r="98" spans="1:39" x14ac:dyDescent="0.2">
      <c r="A98" s="2">
        <v>43435</v>
      </c>
      <c r="B98">
        <f t="shared" si="7"/>
        <v>2018</v>
      </c>
      <c r="C98">
        <f t="shared" si="8"/>
        <v>12</v>
      </c>
      <c r="D98" s="69">
        <v>29544191.980722886</v>
      </c>
      <c r="E98" s="69">
        <v>1281849.6400688274</v>
      </c>
      <c r="F98" s="69">
        <v>30826041.620791715</v>
      </c>
      <c r="G98" s="86">
        <v>501.6</v>
      </c>
      <c r="H98" s="63">
        <v>0</v>
      </c>
      <c r="I98" s="25">
        <v>31</v>
      </c>
      <c r="J98" s="25">
        <v>0</v>
      </c>
      <c r="K98" s="25">
        <v>0</v>
      </c>
      <c r="L98" s="30">
        <v>36530</v>
      </c>
      <c r="M98" s="87">
        <v>0</v>
      </c>
      <c r="N98" s="59">
        <v>0</v>
      </c>
      <c r="O98" s="25">
        <f t="shared" si="12"/>
        <v>28689549.575813092</v>
      </c>
      <c r="P98" s="65">
        <f t="shared" si="9"/>
        <v>27407699.935744263</v>
      </c>
      <c r="Q98" s="25">
        <f t="shared" si="10"/>
        <v>-2136492.0449786223</v>
      </c>
      <c r="R98" s="38">
        <f t="shared" si="11"/>
        <v>6.9308024405494537E-2</v>
      </c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</row>
    <row r="99" spans="1:39" s="9" customFormat="1" x14ac:dyDescent="0.2">
      <c r="A99" s="2">
        <v>43466</v>
      </c>
      <c r="B99">
        <f t="shared" si="7"/>
        <v>2019</v>
      </c>
      <c r="C99">
        <f t="shared" si="8"/>
        <v>1</v>
      </c>
      <c r="D99" s="69">
        <v>28887987.922891602</v>
      </c>
      <c r="E99" s="69">
        <v>1408690.5797202766</v>
      </c>
      <c r="F99" s="69">
        <v>30296678.502611879</v>
      </c>
      <c r="G99" s="86">
        <v>702.49999999999989</v>
      </c>
      <c r="H99" s="63">
        <v>0</v>
      </c>
      <c r="I99" s="25">
        <v>31</v>
      </c>
      <c r="J99" s="25">
        <v>0</v>
      </c>
      <c r="K99" s="25">
        <v>0</v>
      </c>
      <c r="L99" s="30">
        <v>36566</v>
      </c>
      <c r="M99" s="87">
        <v>0</v>
      </c>
      <c r="N99" s="59">
        <v>0</v>
      </c>
      <c r="O99" s="25">
        <f t="shared" si="12"/>
        <v>30465705.940137465</v>
      </c>
      <c r="P99" s="65">
        <f t="shared" si="9"/>
        <v>29057015.360417187</v>
      </c>
      <c r="Q99" s="25">
        <f t="shared" si="10"/>
        <v>169027.43752558529</v>
      </c>
      <c r="R99" s="38">
        <f t="shared" si="11"/>
        <v>5.5790748649563494E-3</v>
      </c>
      <c r="S99"/>
      <c r="T99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5"/>
      <c r="AH99" s="5"/>
      <c r="AI99" s="29"/>
      <c r="AJ99" s="29"/>
      <c r="AK99" s="29"/>
      <c r="AL99" s="29"/>
      <c r="AM99" s="29"/>
    </row>
    <row r="100" spans="1:39" x14ac:dyDescent="0.2">
      <c r="A100" s="2">
        <v>43497</v>
      </c>
      <c r="B100">
        <f t="shared" si="7"/>
        <v>2019</v>
      </c>
      <c r="C100">
        <f t="shared" si="8"/>
        <v>2</v>
      </c>
      <c r="D100" s="69">
        <v>25855133.050602406</v>
      </c>
      <c r="E100" s="69">
        <v>1408690.5797202766</v>
      </c>
      <c r="F100" s="69">
        <v>27263823.630322684</v>
      </c>
      <c r="G100" s="86">
        <v>565.70000000000005</v>
      </c>
      <c r="H100" s="63">
        <v>0</v>
      </c>
      <c r="I100" s="25">
        <v>28</v>
      </c>
      <c r="J100" s="25">
        <v>0</v>
      </c>
      <c r="K100" s="25">
        <v>0</v>
      </c>
      <c r="L100" s="30">
        <v>36622</v>
      </c>
      <c r="M100" s="87">
        <v>0</v>
      </c>
      <c r="N100" s="59">
        <v>0</v>
      </c>
      <c r="O100" s="25">
        <f t="shared" si="12"/>
        <v>27203216.000053063</v>
      </c>
      <c r="P100" s="65">
        <f t="shared" si="9"/>
        <v>25794525.420332786</v>
      </c>
      <c r="Q100" s="25">
        <f t="shared" si="10"/>
        <v>-60607.630269620568</v>
      </c>
      <c r="R100" s="38">
        <f t="shared" si="11"/>
        <v>2.2230055142453708E-3</v>
      </c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</row>
    <row r="101" spans="1:39" x14ac:dyDescent="0.2">
      <c r="A101" s="2">
        <v>43525</v>
      </c>
      <c r="B101">
        <f t="shared" si="7"/>
        <v>2019</v>
      </c>
      <c r="C101">
        <f t="shared" si="8"/>
        <v>3</v>
      </c>
      <c r="D101" s="69">
        <v>23881199.306024097</v>
      </c>
      <c r="E101" s="69">
        <v>1408690.5797202766</v>
      </c>
      <c r="F101" s="69">
        <v>25289889.885744374</v>
      </c>
      <c r="G101" s="86">
        <v>531.9</v>
      </c>
      <c r="H101" s="63">
        <v>0</v>
      </c>
      <c r="I101" s="25">
        <v>31</v>
      </c>
      <c r="J101" s="25">
        <v>1</v>
      </c>
      <c r="K101" s="25">
        <v>0</v>
      </c>
      <c r="L101" s="30">
        <v>36709</v>
      </c>
      <c r="M101" s="87">
        <v>0</v>
      </c>
      <c r="N101" s="59">
        <v>0</v>
      </c>
      <c r="O101" s="25">
        <f t="shared" si="12"/>
        <v>26187331.452755988</v>
      </c>
      <c r="P101" s="65">
        <f t="shared" si="9"/>
        <v>24778640.87303571</v>
      </c>
      <c r="Q101" s="25">
        <f t="shared" si="10"/>
        <v>897441.5670116134</v>
      </c>
      <c r="R101" s="38">
        <f t="shared" si="11"/>
        <v>3.548617930193089E-2</v>
      </c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</row>
    <row r="102" spans="1:39" x14ac:dyDescent="0.2">
      <c r="A102" s="2">
        <v>43556</v>
      </c>
      <c r="B102">
        <f t="shared" si="7"/>
        <v>2019</v>
      </c>
      <c r="C102">
        <f t="shared" si="8"/>
        <v>4</v>
      </c>
      <c r="D102" s="69">
        <v>22676737.503614482</v>
      </c>
      <c r="E102" s="69">
        <v>1408690.5797202766</v>
      </c>
      <c r="F102" s="69">
        <v>24085428.083334759</v>
      </c>
      <c r="G102" s="86">
        <v>286.80000000000007</v>
      </c>
      <c r="H102" s="63">
        <v>0</v>
      </c>
      <c r="I102" s="25">
        <v>30</v>
      </c>
      <c r="J102" s="25">
        <v>1</v>
      </c>
      <c r="K102" s="25">
        <v>0</v>
      </c>
      <c r="L102" s="30">
        <v>36807</v>
      </c>
      <c r="M102" s="87">
        <v>0</v>
      </c>
      <c r="N102" s="59">
        <v>0</v>
      </c>
      <c r="O102" s="25">
        <f t="shared" si="12"/>
        <v>23403778.102289241</v>
      </c>
      <c r="P102" s="65">
        <f t="shared" si="9"/>
        <v>21995087.522568963</v>
      </c>
      <c r="Q102" s="25">
        <f t="shared" si="10"/>
        <v>-681649.98104551807</v>
      </c>
      <c r="R102" s="38">
        <f t="shared" si="11"/>
        <v>2.8301343811994225E-2</v>
      </c>
    </row>
    <row r="103" spans="1:39" x14ac:dyDescent="0.2">
      <c r="A103" s="2">
        <v>43586</v>
      </c>
      <c r="B103">
        <f t="shared" si="7"/>
        <v>2019</v>
      </c>
      <c r="C103">
        <f t="shared" si="8"/>
        <v>5</v>
      </c>
      <c r="D103" s="69">
        <v>22100464.308433745</v>
      </c>
      <c r="E103" s="69">
        <v>1408690.5797202766</v>
      </c>
      <c r="F103" s="69">
        <v>23509154.888154022</v>
      </c>
      <c r="G103" s="86">
        <v>135.6</v>
      </c>
      <c r="H103" s="63">
        <v>4.6000000000000014</v>
      </c>
      <c r="I103" s="25">
        <v>31</v>
      </c>
      <c r="J103" s="25">
        <v>1</v>
      </c>
      <c r="K103" s="25">
        <v>0</v>
      </c>
      <c r="L103" s="30">
        <v>36908</v>
      </c>
      <c r="M103" s="87">
        <v>0</v>
      </c>
      <c r="N103" s="59">
        <v>0</v>
      </c>
      <c r="O103" s="25">
        <f t="shared" si="12"/>
        <v>23086032.266908601</v>
      </c>
      <c r="P103" s="65">
        <f t="shared" si="9"/>
        <v>21677341.687188324</v>
      </c>
      <c r="Q103" s="25">
        <f t="shared" si="10"/>
        <v>-423122.62124542147</v>
      </c>
      <c r="R103" s="38">
        <f t="shared" si="11"/>
        <v>1.799820636932499E-2</v>
      </c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</row>
    <row r="104" spans="1:39" x14ac:dyDescent="0.2">
      <c r="A104" s="2">
        <v>43617</v>
      </c>
      <c r="B104">
        <f t="shared" si="7"/>
        <v>2019</v>
      </c>
      <c r="C104">
        <f t="shared" si="8"/>
        <v>6</v>
      </c>
      <c r="D104" s="69">
        <v>25171611.431325283</v>
      </c>
      <c r="E104" s="69">
        <v>1408690.5797202766</v>
      </c>
      <c r="F104" s="69">
        <v>26580302.01104556</v>
      </c>
      <c r="G104" s="86">
        <v>13.800000000000002</v>
      </c>
      <c r="H104" s="63">
        <v>79.600000000000009</v>
      </c>
      <c r="I104" s="25">
        <v>30</v>
      </c>
      <c r="J104" s="25">
        <v>0</v>
      </c>
      <c r="K104" s="25">
        <v>0</v>
      </c>
      <c r="L104" s="30">
        <v>37029</v>
      </c>
      <c r="M104" s="87">
        <v>0</v>
      </c>
      <c r="N104" s="59">
        <v>0</v>
      </c>
      <c r="O104" s="25">
        <f t="shared" si="12"/>
        <v>28235348.579639424</v>
      </c>
      <c r="P104" s="65">
        <f t="shared" si="9"/>
        <v>26826657.999919146</v>
      </c>
      <c r="Q104" s="25">
        <f t="shared" si="10"/>
        <v>1655046.5685938634</v>
      </c>
      <c r="R104" s="38">
        <f t="shared" si="11"/>
        <v>6.2265905327415078E-2</v>
      </c>
    </row>
    <row r="105" spans="1:39" x14ac:dyDescent="0.2">
      <c r="A105" s="2">
        <v>43647</v>
      </c>
      <c r="B105">
        <f t="shared" si="7"/>
        <v>2019</v>
      </c>
      <c r="C105">
        <f t="shared" si="8"/>
        <v>7</v>
      </c>
      <c r="D105" s="69">
        <v>37225707.074698806</v>
      </c>
      <c r="E105" s="69">
        <v>1408690.5797202766</v>
      </c>
      <c r="F105" s="69">
        <v>38634397.654419079</v>
      </c>
      <c r="G105" s="86">
        <v>0</v>
      </c>
      <c r="H105" s="63">
        <v>228.9</v>
      </c>
      <c r="I105" s="25">
        <v>31</v>
      </c>
      <c r="J105" s="25">
        <v>0</v>
      </c>
      <c r="K105" s="25">
        <v>0</v>
      </c>
      <c r="L105" s="30">
        <v>37141</v>
      </c>
      <c r="M105" s="87">
        <v>0</v>
      </c>
      <c r="N105" s="59">
        <v>0</v>
      </c>
      <c r="O105" s="25">
        <f t="shared" si="12"/>
        <v>36783795.435446672</v>
      </c>
      <c r="P105" s="65">
        <f t="shared" si="9"/>
        <v>35375104.855726399</v>
      </c>
      <c r="Q105" s="25">
        <f t="shared" si="10"/>
        <v>-1850602.2189724073</v>
      </c>
      <c r="R105" s="38">
        <f t="shared" si="11"/>
        <v>4.7900377159386921E-2</v>
      </c>
    </row>
    <row r="106" spans="1:39" x14ac:dyDescent="0.2">
      <c r="A106" s="2">
        <v>43678</v>
      </c>
      <c r="B106">
        <f t="shared" si="7"/>
        <v>2019</v>
      </c>
      <c r="C106">
        <f t="shared" si="8"/>
        <v>8</v>
      </c>
      <c r="D106" s="69">
        <v>34053660.819277115</v>
      </c>
      <c r="E106" s="69">
        <v>1408690.5797202766</v>
      </c>
      <c r="F106" s="69">
        <v>35462351.398997389</v>
      </c>
      <c r="G106" s="86">
        <v>0</v>
      </c>
      <c r="H106" s="63">
        <v>164.40000000000006</v>
      </c>
      <c r="I106" s="25">
        <v>31</v>
      </c>
      <c r="J106" s="25">
        <v>0</v>
      </c>
      <c r="K106" s="25">
        <v>0</v>
      </c>
      <c r="L106" s="30">
        <v>37161</v>
      </c>
      <c r="M106" s="87">
        <v>0</v>
      </c>
      <c r="N106" s="59">
        <v>0</v>
      </c>
      <c r="O106" s="25">
        <f t="shared" si="12"/>
        <v>33381363.908615626</v>
      </c>
      <c r="P106" s="65">
        <f t="shared" si="9"/>
        <v>31972673.328895349</v>
      </c>
      <c r="Q106" s="25">
        <f t="shared" si="10"/>
        <v>-2080987.4903817624</v>
      </c>
      <c r="R106" s="38">
        <f t="shared" si="11"/>
        <v>5.8681599168875116E-2</v>
      </c>
    </row>
    <row r="107" spans="1:39" x14ac:dyDescent="0.2">
      <c r="A107" s="2">
        <v>43709</v>
      </c>
      <c r="B107">
        <f t="shared" si="7"/>
        <v>2019</v>
      </c>
      <c r="C107">
        <f t="shared" si="8"/>
        <v>9</v>
      </c>
      <c r="D107" s="69">
        <v>25049312.13493976</v>
      </c>
      <c r="E107" s="69">
        <v>1408690.5797202766</v>
      </c>
      <c r="F107" s="69">
        <v>26458002.714660037</v>
      </c>
      <c r="G107" s="86">
        <v>11.699999999999998</v>
      </c>
      <c r="H107" s="63">
        <v>58.7</v>
      </c>
      <c r="I107" s="25">
        <v>30</v>
      </c>
      <c r="J107" s="25">
        <v>1</v>
      </c>
      <c r="K107" s="25">
        <v>1</v>
      </c>
      <c r="L107" s="30">
        <v>37192</v>
      </c>
      <c r="M107" s="87">
        <v>0</v>
      </c>
      <c r="N107" s="59">
        <v>0</v>
      </c>
      <c r="O107" s="25">
        <f t="shared" si="12"/>
        <v>26040727.667440757</v>
      </c>
      <c r="P107" s="65">
        <f t="shared" si="9"/>
        <v>24632037.08772048</v>
      </c>
      <c r="Q107" s="25">
        <f t="shared" si="10"/>
        <v>-417275.04721928015</v>
      </c>
      <c r="R107" s="38">
        <f t="shared" si="11"/>
        <v>1.5771222481131331E-2</v>
      </c>
    </row>
    <row r="108" spans="1:39" x14ac:dyDescent="0.2">
      <c r="A108" s="2">
        <v>43739</v>
      </c>
      <c r="B108">
        <f t="shared" si="7"/>
        <v>2019</v>
      </c>
      <c r="C108">
        <f t="shared" si="8"/>
        <v>10</v>
      </c>
      <c r="D108" s="69">
        <v>22049631.412048209</v>
      </c>
      <c r="E108" s="69">
        <v>1408690.5797202766</v>
      </c>
      <c r="F108" s="69">
        <v>23458321.991768487</v>
      </c>
      <c r="G108" s="86">
        <v>177.10000000000002</v>
      </c>
      <c r="H108" s="63">
        <v>7.7000000000000028</v>
      </c>
      <c r="I108" s="25">
        <v>31</v>
      </c>
      <c r="J108" s="25">
        <v>1</v>
      </c>
      <c r="K108" s="25">
        <v>0</v>
      </c>
      <c r="L108" s="30">
        <v>37260</v>
      </c>
      <c r="M108" s="87">
        <v>0</v>
      </c>
      <c r="N108" s="59">
        <v>0</v>
      </c>
      <c r="O108" s="25">
        <f t="shared" si="12"/>
        <v>23819791.35845115</v>
      </c>
      <c r="P108" s="65">
        <f t="shared" si="9"/>
        <v>22411100.778730873</v>
      </c>
      <c r="Q108" s="25">
        <f t="shared" si="10"/>
        <v>361469.36668266356</v>
      </c>
      <c r="R108" s="38">
        <f t="shared" si="11"/>
        <v>1.5409003542943224E-2</v>
      </c>
    </row>
    <row r="109" spans="1:39" x14ac:dyDescent="0.2">
      <c r="A109" s="2">
        <v>43770</v>
      </c>
      <c r="B109">
        <f t="shared" si="7"/>
        <v>2019</v>
      </c>
      <c r="C109">
        <f t="shared" si="8"/>
        <v>11</v>
      </c>
      <c r="D109" s="69">
        <v>21315185.031325318</v>
      </c>
      <c r="E109" s="69">
        <v>1408690.5797202766</v>
      </c>
      <c r="F109" s="69">
        <v>22723875.611045595</v>
      </c>
      <c r="G109" s="86">
        <v>453.3</v>
      </c>
      <c r="H109" s="63">
        <v>0</v>
      </c>
      <c r="I109" s="25">
        <v>30</v>
      </c>
      <c r="J109" s="25">
        <v>1</v>
      </c>
      <c r="K109" s="25">
        <v>0</v>
      </c>
      <c r="L109" s="30">
        <v>37298</v>
      </c>
      <c r="M109" s="87">
        <v>0</v>
      </c>
      <c r="N109" s="59">
        <v>0</v>
      </c>
      <c r="O109" s="25">
        <f t="shared" si="12"/>
        <v>25147184.239534207</v>
      </c>
      <c r="P109" s="65">
        <f t="shared" si="9"/>
        <v>23738493.659813929</v>
      </c>
      <c r="Q109" s="25">
        <f t="shared" si="10"/>
        <v>2423308.6284886114</v>
      </c>
      <c r="R109" s="38">
        <f t="shared" si="11"/>
        <v>0.10664151969352853</v>
      </c>
    </row>
    <row r="110" spans="1:39" x14ac:dyDescent="0.2">
      <c r="A110" s="2">
        <v>43800</v>
      </c>
      <c r="B110">
        <f t="shared" si="7"/>
        <v>2019</v>
      </c>
      <c r="C110">
        <f t="shared" si="8"/>
        <v>12</v>
      </c>
      <c r="D110" s="69">
        <v>28146546.1686747</v>
      </c>
      <c r="E110" s="69">
        <v>1408690.5797202766</v>
      </c>
      <c r="F110" s="69">
        <v>29555236.748394977</v>
      </c>
      <c r="G110" s="86">
        <v>520.4</v>
      </c>
      <c r="H110" s="63">
        <v>0</v>
      </c>
      <c r="I110" s="25">
        <v>31</v>
      </c>
      <c r="J110" s="25">
        <v>0</v>
      </c>
      <c r="K110" s="25">
        <v>0</v>
      </c>
      <c r="L110" s="30">
        <v>37321</v>
      </c>
      <c r="M110" s="87">
        <v>0</v>
      </c>
      <c r="N110" s="59">
        <v>0</v>
      </c>
      <c r="O110" s="25">
        <f t="shared" si="12"/>
        <v>29319255.497040771</v>
      </c>
      <c r="P110" s="65">
        <f t="shared" si="9"/>
        <v>27910564.917320494</v>
      </c>
      <c r="Q110" s="25">
        <f t="shared" si="10"/>
        <v>-235981.25135420635</v>
      </c>
      <c r="R110" s="38">
        <f t="shared" si="11"/>
        <v>7.9844141788856255E-3</v>
      </c>
    </row>
    <row r="111" spans="1:39" x14ac:dyDescent="0.2">
      <c r="A111" s="2">
        <v>43831</v>
      </c>
      <c r="B111">
        <f t="shared" si="7"/>
        <v>2020</v>
      </c>
      <c r="C111">
        <f t="shared" si="8"/>
        <v>1</v>
      </c>
      <c r="D111" s="69">
        <v>29703689.253012061</v>
      </c>
      <c r="E111" s="69">
        <v>1392643.6565677822</v>
      </c>
      <c r="F111" s="69">
        <v>31096332.909579843</v>
      </c>
      <c r="G111" s="86">
        <v>543</v>
      </c>
      <c r="H111" s="63">
        <v>0</v>
      </c>
      <c r="I111" s="25">
        <v>31</v>
      </c>
      <c r="J111" s="25">
        <v>0</v>
      </c>
      <c r="K111" s="25">
        <v>0</v>
      </c>
      <c r="L111" s="30">
        <v>37330</v>
      </c>
      <c r="M111" s="87">
        <v>0</v>
      </c>
      <c r="N111" s="59">
        <v>0</v>
      </c>
      <c r="O111" s="25">
        <f t="shared" si="12"/>
        <v>29521975.081660736</v>
      </c>
      <c r="P111" s="65">
        <f t="shared" si="9"/>
        <v>28129331.425092954</v>
      </c>
      <c r="Q111" s="25">
        <f t="shared" si="10"/>
        <v>-1574357.8279191069</v>
      </c>
      <c r="R111" s="38">
        <f t="shared" si="11"/>
        <v>5.0628407937904948E-2</v>
      </c>
      <c r="S111" s="11"/>
      <c r="AE111" s="29"/>
      <c r="AF111" s="29"/>
      <c r="AG111" s="29"/>
    </row>
    <row r="112" spans="1:39" x14ac:dyDescent="0.2">
      <c r="A112" s="2">
        <v>43862</v>
      </c>
      <c r="B112">
        <f t="shared" si="7"/>
        <v>2020</v>
      </c>
      <c r="C112">
        <f t="shared" si="8"/>
        <v>2</v>
      </c>
      <c r="D112" s="69">
        <v>25536377.551807232</v>
      </c>
      <c r="E112" s="69">
        <v>1392643.6565677822</v>
      </c>
      <c r="F112" s="69">
        <v>26929021.208375014</v>
      </c>
      <c r="G112" s="86">
        <v>553.80000000000007</v>
      </c>
      <c r="H112" s="63">
        <v>0</v>
      </c>
      <c r="I112" s="25">
        <v>29</v>
      </c>
      <c r="J112" s="25">
        <v>0</v>
      </c>
      <c r="K112" s="25">
        <v>0</v>
      </c>
      <c r="L112" s="30">
        <v>37362</v>
      </c>
      <c r="M112" s="87">
        <v>0</v>
      </c>
      <c r="N112" s="59">
        <v>0</v>
      </c>
      <c r="O112" s="25">
        <f t="shared" si="12"/>
        <v>28234869.166086819</v>
      </c>
      <c r="P112" s="65">
        <f t="shared" si="9"/>
        <v>26842225.509519037</v>
      </c>
      <c r="Q112" s="25">
        <f t="shared" si="10"/>
        <v>1305847.9577118047</v>
      </c>
      <c r="R112" s="38">
        <f t="shared" si="11"/>
        <v>4.8492217656454652E-2</v>
      </c>
    </row>
    <row r="113" spans="1:18" x14ac:dyDescent="0.2">
      <c r="A113" s="2">
        <v>43891</v>
      </c>
      <c r="B113">
        <f t="shared" si="7"/>
        <v>2020</v>
      </c>
      <c r="C113">
        <f t="shared" si="8"/>
        <v>3</v>
      </c>
      <c r="D113" s="69">
        <v>24945910.043373495</v>
      </c>
      <c r="E113" s="69">
        <v>1392643.6565677822</v>
      </c>
      <c r="F113" s="69">
        <v>26338553.699941278</v>
      </c>
      <c r="G113" s="86">
        <v>396.7</v>
      </c>
      <c r="H113" s="63">
        <v>0</v>
      </c>
      <c r="I113" s="25">
        <v>31</v>
      </c>
      <c r="J113" s="25">
        <v>1</v>
      </c>
      <c r="K113" s="25">
        <v>0</v>
      </c>
      <c r="L113" s="30">
        <v>37440</v>
      </c>
      <c r="M113" s="87">
        <v>396.7</v>
      </c>
      <c r="N113" s="59">
        <v>0</v>
      </c>
      <c r="O113" s="25">
        <f t="shared" si="12"/>
        <v>26855216.337421771</v>
      </c>
      <c r="P113" s="65">
        <f t="shared" si="9"/>
        <v>25462572.680853989</v>
      </c>
      <c r="Q113" s="25">
        <f t="shared" si="10"/>
        <v>516662.63748049363</v>
      </c>
      <c r="R113" s="38">
        <f t="shared" si="11"/>
        <v>1.9616211405019006E-2</v>
      </c>
    </row>
    <row r="114" spans="1:18" x14ac:dyDescent="0.2">
      <c r="A114" s="2">
        <v>43922</v>
      </c>
      <c r="B114">
        <f t="shared" si="7"/>
        <v>2020</v>
      </c>
      <c r="C114">
        <f t="shared" si="8"/>
        <v>4</v>
      </c>
      <c r="D114" s="69">
        <v>25646430.178313266</v>
      </c>
      <c r="E114" s="69">
        <v>1392643.6565677822</v>
      </c>
      <c r="F114" s="69">
        <v>27039073.834881049</v>
      </c>
      <c r="G114" s="86">
        <v>302.29999999999995</v>
      </c>
      <c r="H114" s="63">
        <v>0</v>
      </c>
      <c r="I114" s="25">
        <v>30</v>
      </c>
      <c r="J114" s="25">
        <v>1</v>
      </c>
      <c r="K114" s="25">
        <v>0</v>
      </c>
      <c r="L114" s="30">
        <v>37485</v>
      </c>
      <c r="M114" s="87">
        <v>302.29999999999995</v>
      </c>
      <c r="N114" s="59">
        <v>0</v>
      </c>
      <c r="O114" s="25">
        <f t="shared" si="12"/>
        <v>25019308.27943366</v>
      </c>
      <c r="P114" s="65">
        <f t="shared" si="9"/>
        <v>23626664.622865878</v>
      </c>
      <c r="Q114" s="25">
        <f t="shared" si="10"/>
        <v>-2019765.5554473884</v>
      </c>
      <c r="R114" s="38">
        <f t="shared" si="11"/>
        <v>7.4698030257302775E-2</v>
      </c>
    </row>
    <row r="115" spans="1:18" x14ac:dyDescent="0.2">
      <c r="A115" s="2">
        <v>43952</v>
      </c>
      <c r="B115">
        <f t="shared" si="7"/>
        <v>2020</v>
      </c>
      <c r="C115">
        <f t="shared" si="8"/>
        <v>5</v>
      </c>
      <c r="D115" s="69">
        <v>25915345.012048189</v>
      </c>
      <c r="E115" s="69">
        <v>1392643.6565677822</v>
      </c>
      <c r="F115" s="69">
        <v>27307988.668615971</v>
      </c>
      <c r="G115" s="86">
        <v>160.9</v>
      </c>
      <c r="H115" s="63">
        <v>39</v>
      </c>
      <c r="I115" s="25">
        <v>31</v>
      </c>
      <c r="J115" s="25">
        <v>1</v>
      </c>
      <c r="K115" s="25">
        <v>0</v>
      </c>
      <c r="L115" s="30">
        <v>37545</v>
      </c>
      <c r="M115" s="87">
        <v>160.9</v>
      </c>
      <c r="N115" s="59">
        <v>39</v>
      </c>
      <c r="O115" s="25">
        <f t="shared" si="12"/>
        <v>27035104.404513054</v>
      </c>
      <c r="P115" s="65">
        <f t="shared" si="9"/>
        <v>25642460.747945271</v>
      </c>
      <c r="Q115" s="25">
        <f t="shared" si="10"/>
        <v>-272884.26410291716</v>
      </c>
      <c r="R115" s="38">
        <f t="shared" si="11"/>
        <v>9.992836433850313E-3</v>
      </c>
    </row>
    <row r="116" spans="1:18" x14ac:dyDescent="0.2">
      <c r="A116" s="2">
        <v>43983</v>
      </c>
      <c r="B116">
        <f t="shared" si="7"/>
        <v>2020</v>
      </c>
      <c r="C116">
        <f t="shared" si="8"/>
        <v>6</v>
      </c>
      <c r="D116" s="69">
        <v>37641354.804819241</v>
      </c>
      <c r="E116" s="69">
        <v>1392643.6565677822</v>
      </c>
      <c r="F116" s="69">
        <v>39033998.461387023</v>
      </c>
      <c r="G116" s="86">
        <v>9.2999999999999989</v>
      </c>
      <c r="H116" s="63">
        <v>143.20000000000002</v>
      </c>
      <c r="I116" s="25">
        <v>30</v>
      </c>
      <c r="J116" s="25">
        <v>0</v>
      </c>
      <c r="K116" s="25">
        <v>0</v>
      </c>
      <c r="L116" s="30">
        <v>37663</v>
      </c>
      <c r="M116" s="87">
        <v>9.2999999999999989</v>
      </c>
      <c r="N116" s="59">
        <v>143.20000000000002</v>
      </c>
      <c r="O116" s="25">
        <f t="shared" si="12"/>
        <v>35482333.962938599</v>
      </c>
      <c r="P116" s="65">
        <f t="shared" si="9"/>
        <v>34089690.306370817</v>
      </c>
      <c r="Q116" s="25">
        <f t="shared" si="10"/>
        <v>-3551664.498448424</v>
      </c>
      <c r="R116" s="38">
        <f t="shared" si="11"/>
        <v>9.0989000318831809E-2</v>
      </c>
    </row>
    <row r="117" spans="1:18" x14ac:dyDescent="0.2">
      <c r="A117" s="2">
        <v>44013</v>
      </c>
      <c r="B117">
        <f t="shared" si="7"/>
        <v>2020</v>
      </c>
      <c r="C117">
        <f t="shared" si="8"/>
        <v>7</v>
      </c>
      <c r="D117" s="69">
        <v>44487853.166265093</v>
      </c>
      <c r="E117" s="69">
        <v>1392643.6565677822</v>
      </c>
      <c r="F117" s="69">
        <v>45880496.822832875</v>
      </c>
      <c r="G117" s="86">
        <v>0</v>
      </c>
      <c r="H117" s="63">
        <v>277.7</v>
      </c>
      <c r="I117" s="25">
        <v>31</v>
      </c>
      <c r="J117" s="25">
        <v>0</v>
      </c>
      <c r="K117" s="25">
        <v>0</v>
      </c>
      <c r="L117" s="30">
        <v>37791</v>
      </c>
      <c r="M117" s="87">
        <v>0</v>
      </c>
      <c r="N117" s="59">
        <v>277.7</v>
      </c>
      <c r="O117" s="25">
        <f t="shared" si="12"/>
        <v>46562764.854195341</v>
      </c>
      <c r="P117" s="65">
        <f t="shared" si="9"/>
        <v>45170121.197627559</v>
      </c>
      <c r="Q117" s="25">
        <f t="shared" si="10"/>
        <v>682268.03136246651</v>
      </c>
      <c r="R117" s="38">
        <f t="shared" si="11"/>
        <v>1.4870545844284084E-2</v>
      </c>
    </row>
    <row r="118" spans="1:18" x14ac:dyDescent="0.2">
      <c r="A118" s="2">
        <v>44044</v>
      </c>
      <c r="B118">
        <f t="shared" si="7"/>
        <v>2020</v>
      </c>
      <c r="C118">
        <f t="shared" si="8"/>
        <v>8</v>
      </c>
      <c r="D118" s="69">
        <v>38799720.212048218</v>
      </c>
      <c r="E118" s="69">
        <v>1392643.6565677822</v>
      </c>
      <c r="F118" s="69">
        <v>40192363.868616</v>
      </c>
      <c r="G118" s="86">
        <v>0</v>
      </c>
      <c r="H118" s="63">
        <v>187.89999999999998</v>
      </c>
      <c r="I118" s="25">
        <v>31</v>
      </c>
      <c r="J118" s="25">
        <v>0</v>
      </c>
      <c r="K118" s="25">
        <v>0</v>
      </c>
      <c r="L118" s="30">
        <v>37841</v>
      </c>
      <c r="M118" s="87">
        <v>0</v>
      </c>
      <c r="N118" s="59">
        <v>187.89999999999998</v>
      </c>
      <c r="O118" s="25">
        <f t="shared" si="12"/>
        <v>39635547.208928883</v>
      </c>
      <c r="P118" s="65">
        <f t="shared" si="9"/>
        <v>38242903.552361101</v>
      </c>
      <c r="Q118" s="25">
        <f t="shared" si="10"/>
        <v>-556816.65968711674</v>
      </c>
      <c r="R118" s="38">
        <f t="shared" si="11"/>
        <v>1.3853792265299035E-2</v>
      </c>
    </row>
    <row r="119" spans="1:18" x14ac:dyDescent="0.2">
      <c r="A119" s="2">
        <v>44075</v>
      </c>
      <c r="B119">
        <f t="shared" si="7"/>
        <v>2020</v>
      </c>
      <c r="C119">
        <f t="shared" si="8"/>
        <v>9</v>
      </c>
      <c r="D119" s="69">
        <v>27206302.631325286</v>
      </c>
      <c r="E119" s="69">
        <v>1392643.6565677822</v>
      </c>
      <c r="F119" s="69">
        <v>28598946.287893068</v>
      </c>
      <c r="G119" s="86">
        <v>35.6</v>
      </c>
      <c r="H119" s="63">
        <v>59.8</v>
      </c>
      <c r="I119" s="25">
        <v>30</v>
      </c>
      <c r="J119" s="25">
        <v>1</v>
      </c>
      <c r="K119" s="25">
        <v>1</v>
      </c>
      <c r="L119" s="30">
        <v>37918</v>
      </c>
      <c r="M119" s="87">
        <v>35.6</v>
      </c>
      <c r="N119" s="59">
        <v>59.8</v>
      </c>
      <c r="O119" s="25">
        <f t="shared" si="12"/>
        <v>28329463.328366566</v>
      </c>
      <c r="P119" s="65">
        <f t="shared" si="9"/>
        <v>26936819.671798784</v>
      </c>
      <c r="Q119" s="25">
        <f t="shared" si="10"/>
        <v>-269482.9595265016</v>
      </c>
      <c r="R119" s="38">
        <f t="shared" si="11"/>
        <v>9.4228282683471859E-3</v>
      </c>
    </row>
    <row r="120" spans="1:18" x14ac:dyDescent="0.2">
      <c r="A120" s="2">
        <v>44105</v>
      </c>
      <c r="B120">
        <f t="shared" si="7"/>
        <v>2020</v>
      </c>
      <c r="C120">
        <f t="shared" si="8"/>
        <v>10</v>
      </c>
      <c r="D120" s="69">
        <v>24001107.065060236</v>
      </c>
      <c r="E120" s="69">
        <v>1392643.6565677822</v>
      </c>
      <c r="F120" s="69">
        <v>25393750.721628018</v>
      </c>
      <c r="G120" s="86">
        <v>208.8</v>
      </c>
      <c r="H120" s="63">
        <v>0.5</v>
      </c>
      <c r="I120" s="25">
        <v>31</v>
      </c>
      <c r="J120" s="25">
        <v>1</v>
      </c>
      <c r="K120" s="25">
        <v>0</v>
      </c>
      <c r="L120" s="30">
        <v>37985</v>
      </c>
      <c r="M120" s="87">
        <v>208.8</v>
      </c>
      <c r="N120" s="59">
        <v>0.5</v>
      </c>
      <c r="O120" s="25">
        <f t="shared" si="12"/>
        <v>24901248.463386893</v>
      </c>
      <c r="P120" s="65">
        <f t="shared" si="9"/>
        <v>23508604.806819111</v>
      </c>
      <c r="Q120" s="25">
        <f t="shared" si="10"/>
        <v>-492502.25824112445</v>
      </c>
      <c r="R120" s="38">
        <f t="shared" si="11"/>
        <v>1.9394624434966087E-2</v>
      </c>
    </row>
    <row r="121" spans="1:18" x14ac:dyDescent="0.2">
      <c r="A121" s="2">
        <v>44136</v>
      </c>
      <c r="B121">
        <f t="shared" si="7"/>
        <v>2020</v>
      </c>
      <c r="C121">
        <f t="shared" si="8"/>
        <v>11</v>
      </c>
      <c r="D121" s="69">
        <v>21906254.004819274</v>
      </c>
      <c r="E121" s="69">
        <v>1392643.6565677822</v>
      </c>
      <c r="F121" s="69">
        <v>23298897.661387056</v>
      </c>
      <c r="G121" s="86">
        <v>274.89999999999998</v>
      </c>
      <c r="H121" s="63">
        <v>0.10000000000000142</v>
      </c>
      <c r="I121" s="25">
        <v>30</v>
      </c>
      <c r="J121" s="25">
        <v>1</v>
      </c>
      <c r="K121" s="25">
        <v>0</v>
      </c>
      <c r="L121" s="30">
        <v>38048</v>
      </c>
      <c r="M121" s="87">
        <v>274.89999999999998</v>
      </c>
      <c r="N121" s="59">
        <v>0.10000000000000142</v>
      </c>
      <c r="O121" s="25">
        <f t="shared" si="12"/>
        <v>25021014.569874853</v>
      </c>
      <c r="P121" s="65">
        <f t="shared" si="9"/>
        <v>23628370.913307071</v>
      </c>
      <c r="Q121" s="25">
        <f t="shared" si="10"/>
        <v>1722116.9084877968</v>
      </c>
      <c r="R121" s="38">
        <f t="shared" si="11"/>
        <v>7.3914093856115665E-2</v>
      </c>
    </row>
    <row r="122" spans="1:18" x14ac:dyDescent="0.2">
      <c r="A122" s="2">
        <v>44166</v>
      </c>
      <c r="B122">
        <f t="shared" si="7"/>
        <v>2020</v>
      </c>
      <c r="C122">
        <f t="shared" si="8"/>
        <v>12</v>
      </c>
      <c r="D122" s="69">
        <v>28015587.036144584</v>
      </c>
      <c r="E122" s="69">
        <v>1392643.6565677822</v>
      </c>
      <c r="F122" s="69">
        <v>29408230.692712367</v>
      </c>
      <c r="G122" s="86">
        <v>505.3</v>
      </c>
      <c r="H122" s="63">
        <v>0</v>
      </c>
      <c r="I122" s="25">
        <v>31</v>
      </c>
      <c r="J122" s="25">
        <v>0</v>
      </c>
      <c r="K122" s="25">
        <v>0</v>
      </c>
      <c r="L122" s="30">
        <v>38063</v>
      </c>
      <c r="M122" s="87">
        <v>505.3</v>
      </c>
      <c r="N122" s="59">
        <v>0</v>
      </c>
      <c r="O122" s="25">
        <f t="shared" si="12"/>
        <v>31431150.7969261</v>
      </c>
      <c r="P122" s="65">
        <f t="shared" si="9"/>
        <v>30038507.140358318</v>
      </c>
      <c r="Q122" s="25">
        <f t="shared" si="10"/>
        <v>2022920.1042137332</v>
      </c>
      <c r="R122" s="38">
        <f t="shared" si="11"/>
        <v>6.87875488107835E-2</v>
      </c>
    </row>
    <row r="123" spans="1:18" x14ac:dyDescent="0.2">
      <c r="A123" s="2">
        <v>44197</v>
      </c>
      <c r="B123">
        <f t="shared" si="7"/>
        <v>2021</v>
      </c>
      <c r="C123">
        <f t="shared" si="8"/>
        <v>1</v>
      </c>
      <c r="D123" s="69">
        <v>32091025.21445784</v>
      </c>
      <c r="E123" s="69">
        <v>1381348.8588926599</v>
      </c>
      <c r="F123" s="69">
        <v>33472374.0733505</v>
      </c>
      <c r="G123" s="86">
        <v>577.99999999999989</v>
      </c>
      <c r="H123" s="63">
        <v>0</v>
      </c>
      <c r="I123" s="25">
        <v>31</v>
      </c>
      <c r="J123" s="25">
        <v>0</v>
      </c>
      <c r="K123" s="25">
        <v>0</v>
      </c>
      <c r="L123" s="30">
        <v>38101</v>
      </c>
      <c r="M123" s="87">
        <v>577.99999999999989</v>
      </c>
      <c r="N123" s="59">
        <v>0</v>
      </c>
      <c r="O123" s="25">
        <f t="shared" si="12"/>
        <v>32348591.791428734</v>
      </c>
      <c r="P123" s="65">
        <f t="shared" si="9"/>
        <v>30967242.932536073</v>
      </c>
      <c r="Q123" s="25">
        <f t="shared" si="10"/>
        <v>-1123782.2819217667</v>
      </c>
      <c r="R123" s="38">
        <f t="shared" si="11"/>
        <v>3.357342623678676E-2</v>
      </c>
    </row>
    <row r="124" spans="1:18" x14ac:dyDescent="0.2">
      <c r="A124" s="2">
        <v>44228</v>
      </c>
      <c r="B124">
        <f t="shared" si="7"/>
        <v>2021</v>
      </c>
      <c r="C124">
        <f t="shared" si="8"/>
        <v>2</v>
      </c>
      <c r="D124" s="69">
        <v>30522858.187951799</v>
      </c>
      <c r="E124" s="69">
        <v>1381348.8588926599</v>
      </c>
      <c r="F124" s="69">
        <v>31904207.04684446</v>
      </c>
      <c r="G124" s="86">
        <v>597.70000000000005</v>
      </c>
      <c r="H124" s="63">
        <v>0</v>
      </c>
      <c r="I124" s="25">
        <v>28</v>
      </c>
      <c r="J124" s="25">
        <v>0</v>
      </c>
      <c r="K124" s="25">
        <v>0</v>
      </c>
      <c r="L124" s="30">
        <v>38138</v>
      </c>
      <c r="M124" s="87">
        <v>597.70000000000005</v>
      </c>
      <c r="N124" s="59">
        <v>0</v>
      </c>
      <c r="O124" s="25">
        <f t="shared" si="12"/>
        <v>30512489.447512016</v>
      </c>
      <c r="P124" s="65">
        <f t="shared" si="9"/>
        <v>29131140.588619355</v>
      </c>
      <c r="Q124" s="25">
        <f t="shared" si="10"/>
        <v>-1391717.5993324444</v>
      </c>
      <c r="R124" s="38">
        <f t="shared" si="11"/>
        <v>4.3621758011067525E-2</v>
      </c>
    </row>
    <row r="125" spans="1:18" x14ac:dyDescent="0.2">
      <c r="A125" s="2">
        <v>44256</v>
      </c>
      <c r="B125">
        <f t="shared" si="7"/>
        <v>2021</v>
      </c>
      <c r="C125">
        <f t="shared" si="8"/>
        <v>3</v>
      </c>
      <c r="D125" s="69">
        <v>26534307.575903594</v>
      </c>
      <c r="E125" s="69">
        <v>1381348.8588926599</v>
      </c>
      <c r="F125" s="69">
        <v>27915656.434796255</v>
      </c>
      <c r="G125" s="86">
        <v>398.70000000000005</v>
      </c>
      <c r="H125" s="63">
        <v>0</v>
      </c>
      <c r="I125" s="25">
        <v>31</v>
      </c>
      <c r="J125" s="25">
        <v>1</v>
      </c>
      <c r="K125" s="25">
        <v>0</v>
      </c>
      <c r="L125" s="30">
        <v>38255</v>
      </c>
      <c r="M125" s="87">
        <v>398.70000000000005</v>
      </c>
      <c r="N125" s="59">
        <v>0</v>
      </c>
      <c r="O125" s="25">
        <f t="shared" si="12"/>
        <v>27359441.088917408</v>
      </c>
      <c r="P125" s="65">
        <f t="shared" si="9"/>
        <v>25978092.230024748</v>
      </c>
      <c r="Q125" s="25">
        <f t="shared" si="10"/>
        <v>-556215.34587884694</v>
      </c>
      <c r="R125" s="38">
        <f t="shared" si="11"/>
        <v>1.9924852821499001E-2</v>
      </c>
    </row>
    <row r="126" spans="1:18" x14ac:dyDescent="0.2">
      <c r="A126" s="2">
        <v>44287</v>
      </c>
      <c r="B126">
        <f t="shared" si="7"/>
        <v>2021</v>
      </c>
      <c r="C126">
        <f t="shared" si="8"/>
        <v>4</v>
      </c>
      <c r="D126" s="69">
        <v>24380831.836144578</v>
      </c>
      <c r="E126" s="69">
        <v>1381348.8588926599</v>
      </c>
      <c r="F126" s="69">
        <v>25762180.695037238</v>
      </c>
      <c r="G126" s="86">
        <v>242.4</v>
      </c>
      <c r="H126" s="63">
        <v>0</v>
      </c>
      <c r="I126" s="25">
        <f t="shared" ref="I126:I158" si="13">I78</f>
        <v>30</v>
      </c>
      <c r="J126" s="25">
        <v>1</v>
      </c>
      <c r="K126" s="25">
        <v>0</v>
      </c>
      <c r="L126" s="30">
        <v>38336</v>
      </c>
      <c r="M126" s="87">
        <v>242.4</v>
      </c>
      <c r="N126" s="59">
        <v>0</v>
      </c>
      <c r="O126" s="25">
        <f t="shared" si="12"/>
        <v>24782607.745837107</v>
      </c>
      <c r="P126" s="65">
        <f t="shared" si="9"/>
        <v>23401258.886944447</v>
      </c>
      <c r="Q126" s="25">
        <f t="shared" si="10"/>
        <v>-979572.949200131</v>
      </c>
      <c r="R126" s="38">
        <f t="shared" si="11"/>
        <v>3.8023681333344328E-2</v>
      </c>
    </row>
    <row r="127" spans="1:18" x14ac:dyDescent="0.2">
      <c r="A127" s="2">
        <v>44317</v>
      </c>
      <c r="B127">
        <f t="shared" si="7"/>
        <v>2021</v>
      </c>
      <c r="C127">
        <f t="shared" si="8"/>
        <v>5</v>
      </c>
      <c r="D127" s="69">
        <v>26420547.893975921</v>
      </c>
      <c r="E127" s="69">
        <v>1381348.8588926599</v>
      </c>
      <c r="F127" s="69">
        <v>27801896.752868582</v>
      </c>
      <c r="G127" s="86">
        <v>118.79999999999998</v>
      </c>
      <c r="H127" s="63">
        <v>44.499999999999986</v>
      </c>
      <c r="I127" s="25">
        <f t="shared" si="13"/>
        <v>31</v>
      </c>
      <c r="J127" s="25">
        <v>1</v>
      </c>
      <c r="K127" s="25">
        <v>0</v>
      </c>
      <c r="L127" s="30">
        <v>38428</v>
      </c>
      <c r="M127" s="87">
        <v>118.79999999999998</v>
      </c>
      <c r="N127" s="59">
        <v>44.499999999999986</v>
      </c>
      <c r="O127" s="25">
        <f t="shared" si="12"/>
        <v>27462462.544597257</v>
      </c>
      <c r="P127" s="65">
        <f t="shared" si="9"/>
        <v>26081113.685704596</v>
      </c>
      <c r="Q127" s="25">
        <f t="shared" si="10"/>
        <v>-339434.20827132463</v>
      </c>
      <c r="R127" s="38">
        <f t="shared" si="11"/>
        <v>1.2209030602787992E-2</v>
      </c>
    </row>
    <row r="128" spans="1:18" x14ac:dyDescent="0.2">
      <c r="A128" s="2">
        <v>44348</v>
      </c>
      <c r="B128">
        <f t="shared" ref="B128:B134" si="14">YEAR(A128)</f>
        <v>2021</v>
      </c>
      <c r="C128">
        <f t="shared" ref="C128:C134" si="15">MONTH(A128)</f>
        <v>6</v>
      </c>
      <c r="D128" s="69">
        <v>35429511.624096349</v>
      </c>
      <c r="E128" s="69">
        <v>1381348.8588926599</v>
      </c>
      <c r="F128" s="69">
        <v>36810860.482989006</v>
      </c>
      <c r="G128" s="86">
        <v>1.1999999999999993</v>
      </c>
      <c r="H128" s="63">
        <v>176.20000000000005</v>
      </c>
      <c r="I128" s="25">
        <v>30</v>
      </c>
      <c r="J128" s="25">
        <v>0</v>
      </c>
      <c r="K128" s="25">
        <v>0</v>
      </c>
      <c r="L128" s="30">
        <v>38487</v>
      </c>
      <c r="M128" s="87">
        <v>1.1999999999999993</v>
      </c>
      <c r="N128" s="59">
        <v>176.20000000000005</v>
      </c>
      <c r="O128" s="25">
        <f t="shared" si="12"/>
        <v>38423953.528134286</v>
      </c>
      <c r="P128" s="65">
        <f t="shared" ref="P128:P134" si="16">O128-E128</f>
        <v>37042604.66924163</v>
      </c>
      <c r="Q128" s="25">
        <f t="shared" ref="Q128:Q134" si="17">+O128-F128</f>
        <v>1613093.0451452807</v>
      </c>
      <c r="R128" s="38">
        <f t="shared" ref="R128:R134" si="18">ABS(Q128/F128)</f>
        <v>4.3821117571829687E-2</v>
      </c>
    </row>
    <row r="129" spans="1:21" x14ac:dyDescent="0.2">
      <c r="A129" s="2">
        <v>44378</v>
      </c>
      <c r="B129">
        <f t="shared" si="14"/>
        <v>2021</v>
      </c>
      <c r="C129">
        <f t="shared" si="15"/>
        <v>7</v>
      </c>
      <c r="D129" s="69">
        <v>37354488.337349385</v>
      </c>
      <c r="E129" s="69">
        <v>1381348.8588926599</v>
      </c>
      <c r="F129" s="69">
        <v>38735837.196242042</v>
      </c>
      <c r="G129" s="86">
        <v>0</v>
      </c>
      <c r="H129" s="63">
        <v>166.3</v>
      </c>
      <c r="I129" s="25">
        <v>31</v>
      </c>
      <c r="J129" s="25">
        <v>0</v>
      </c>
      <c r="K129" s="25">
        <v>0</v>
      </c>
      <c r="L129" s="30">
        <v>38553</v>
      </c>
      <c r="M129" s="87">
        <v>0</v>
      </c>
      <c r="N129" s="59">
        <v>166.3</v>
      </c>
      <c r="O129" s="25">
        <f t="shared" si="12"/>
        <v>38381223.602802642</v>
      </c>
      <c r="P129" s="65">
        <f t="shared" si="16"/>
        <v>36999874.743909985</v>
      </c>
      <c r="Q129" s="25">
        <f t="shared" si="17"/>
        <v>-354613.5934394002</v>
      </c>
      <c r="R129" s="38">
        <f t="shared" si="18"/>
        <v>9.1546644943510617E-3</v>
      </c>
    </row>
    <row r="130" spans="1:21" x14ac:dyDescent="0.2">
      <c r="A130" s="2">
        <v>44409</v>
      </c>
      <c r="B130">
        <f t="shared" si="14"/>
        <v>2021</v>
      </c>
      <c r="C130">
        <f t="shared" si="15"/>
        <v>8</v>
      </c>
      <c r="D130" s="69">
        <v>40364094.120481901</v>
      </c>
      <c r="E130" s="69">
        <v>1381348.8588926599</v>
      </c>
      <c r="F130" s="69">
        <v>41745442.979374558</v>
      </c>
      <c r="G130" s="86">
        <v>0</v>
      </c>
      <c r="H130" s="63">
        <v>241.4</v>
      </c>
      <c r="I130" s="25">
        <v>31</v>
      </c>
      <c r="J130" s="25">
        <v>0</v>
      </c>
      <c r="K130" s="25">
        <v>0</v>
      </c>
      <c r="L130" s="30">
        <v>38570</v>
      </c>
      <c r="M130" s="87">
        <v>0</v>
      </c>
      <c r="N130" s="59">
        <v>241.4</v>
      </c>
      <c r="O130" s="25">
        <f t="shared" si="12"/>
        <v>44209086.56471651</v>
      </c>
      <c r="P130" s="65">
        <f t="shared" si="16"/>
        <v>42827737.705823854</v>
      </c>
      <c r="Q130" s="25">
        <f t="shared" si="17"/>
        <v>2463643.5853419527</v>
      </c>
      <c r="R130" s="38">
        <f t="shared" si="18"/>
        <v>5.9015868787383116E-2</v>
      </c>
    </row>
    <row r="131" spans="1:21" x14ac:dyDescent="0.2">
      <c r="A131" s="2">
        <v>44440</v>
      </c>
      <c r="B131">
        <f t="shared" si="14"/>
        <v>2021</v>
      </c>
      <c r="C131">
        <f t="shared" si="15"/>
        <v>9</v>
      </c>
      <c r="D131" s="69">
        <v>30965429.060240969</v>
      </c>
      <c r="E131" s="69">
        <v>1381348.8588926599</v>
      </c>
      <c r="F131" s="69">
        <v>32346777.91913363</v>
      </c>
      <c r="G131" s="86">
        <v>14.3</v>
      </c>
      <c r="H131" s="63">
        <v>63.599999999999994</v>
      </c>
      <c r="I131" s="25">
        <v>30</v>
      </c>
      <c r="J131" s="25">
        <v>1</v>
      </c>
      <c r="K131" s="25">
        <v>1</v>
      </c>
      <c r="L131" s="30">
        <v>38649</v>
      </c>
      <c r="M131" s="87">
        <v>14.3</v>
      </c>
      <c r="N131" s="59">
        <v>63.599999999999994</v>
      </c>
      <c r="O131" s="25">
        <f t="shared" si="12"/>
        <v>28791767.25954872</v>
      </c>
      <c r="P131" s="65">
        <f>O131-E131</f>
        <v>27410418.400656059</v>
      </c>
      <c r="Q131" s="25">
        <f>+O131-F131</f>
        <v>-3555010.6595849097</v>
      </c>
      <c r="R131" s="38">
        <f t="shared" si="18"/>
        <v>0.10990308427233071</v>
      </c>
    </row>
    <row r="132" spans="1:21" x14ac:dyDescent="0.2">
      <c r="A132" s="2">
        <v>44470</v>
      </c>
      <c r="B132">
        <f t="shared" si="14"/>
        <v>2021</v>
      </c>
      <c r="C132">
        <f t="shared" si="15"/>
        <v>10</v>
      </c>
      <c r="D132" s="69">
        <v>24701351.469879605</v>
      </c>
      <c r="E132" s="69">
        <v>1381348.8588926599</v>
      </c>
      <c r="F132" s="69">
        <v>26082700.328772265</v>
      </c>
      <c r="G132" s="86">
        <v>102.60000000000001</v>
      </c>
      <c r="H132" s="63">
        <v>24.999999999999993</v>
      </c>
      <c r="I132" s="25">
        <f t="shared" si="13"/>
        <v>31</v>
      </c>
      <c r="J132" s="25">
        <v>1</v>
      </c>
      <c r="K132" s="25">
        <v>0</v>
      </c>
      <c r="L132" s="30">
        <v>38774</v>
      </c>
      <c r="M132" s="87">
        <v>102.60000000000001</v>
      </c>
      <c r="N132" s="59">
        <v>24.999999999999993</v>
      </c>
      <c r="O132" s="25">
        <f t="shared" si="12"/>
        <v>25955989.357948683</v>
      </c>
      <c r="P132" s="65">
        <f t="shared" si="16"/>
        <v>24574640.499056023</v>
      </c>
      <c r="Q132" s="25">
        <f>+O132-F132</f>
        <v>-126710.97082358226</v>
      </c>
      <c r="R132" s="38">
        <f t="shared" si="18"/>
        <v>4.8580464915975461E-3</v>
      </c>
    </row>
    <row r="133" spans="1:21" x14ac:dyDescent="0.2">
      <c r="A133" s="2">
        <v>44501</v>
      </c>
      <c r="B133">
        <f t="shared" si="14"/>
        <v>2021</v>
      </c>
      <c r="C133">
        <f t="shared" si="15"/>
        <v>11</v>
      </c>
      <c r="D133" s="69">
        <v>23015449.214457814</v>
      </c>
      <c r="E133" s="69">
        <v>1381348.8588926599</v>
      </c>
      <c r="F133" s="69">
        <v>24396798.073350474</v>
      </c>
      <c r="G133" s="86">
        <v>353.7</v>
      </c>
      <c r="H133" s="63">
        <v>0</v>
      </c>
      <c r="I133" s="25">
        <f t="shared" si="13"/>
        <v>30</v>
      </c>
      <c r="J133" s="25">
        <v>1</v>
      </c>
      <c r="K133" s="25">
        <v>0</v>
      </c>
      <c r="L133" s="30">
        <v>38781</v>
      </c>
      <c r="M133" s="87">
        <v>353.7</v>
      </c>
      <c r="N133" s="59">
        <v>0</v>
      </c>
      <c r="O133" s="25">
        <f t="shared" si="12"/>
        <v>26414796.44687834</v>
      </c>
      <c r="P133" s="65">
        <f t="shared" si="16"/>
        <v>25033447.58798568</v>
      </c>
      <c r="Q133" s="25">
        <f t="shared" si="17"/>
        <v>2017998.3735278659</v>
      </c>
      <c r="R133" s="38">
        <f t="shared" si="18"/>
        <v>8.2715705866836686E-2</v>
      </c>
    </row>
    <row r="134" spans="1:21" x14ac:dyDescent="0.2">
      <c r="A134" s="2">
        <v>44531</v>
      </c>
      <c r="B134">
        <f t="shared" si="14"/>
        <v>2021</v>
      </c>
      <c r="C134">
        <f t="shared" si="15"/>
        <v>12</v>
      </c>
      <c r="D134" s="69">
        <v>28628265.918072276</v>
      </c>
      <c r="E134" s="69">
        <v>1381348.8588926599</v>
      </c>
      <c r="F134" s="69">
        <v>30009614.776964936</v>
      </c>
      <c r="G134" s="86">
        <v>443.4</v>
      </c>
      <c r="H134" s="63">
        <v>0</v>
      </c>
      <c r="I134" s="25">
        <v>31</v>
      </c>
      <c r="J134" s="25">
        <v>0</v>
      </c>
      <c r="K134" s="25">
        <v>0</v>
      </c>
      <c r="L134" s="30">
        <v>38823</v>
      </c>
      <c r="M134" s="87">
        <v>443.4</v>
      </c>
      <c r="N134" s="59">
        <v>0</v>
      </c>
      <c r="O134" s="25">
        <f t="shared" ref="O134:O158" si="19">$T$19+G134*$T$20+H134*$T$21+I134*$T$22+J134*$T$23+K134*$T$24+L134*$T$25+M134*$T$26+N134*$T$27</f>
        <v>31116275.827256642</v>
      </c>
      <c r="P134" s="65">
        <f t="shared" si="16"/>
        <v>29734926.968363982</v>
      </c>
      <c r="Q134" s="25">
        <f t="shared" si="17"/>
        <v>1106661.0502917059</v>
      </c>
      <c r="R134" s="38">
        <f t="shared" si="18"/>
        <v>3.687688290957894E-2</v>
      </c>
      <c r="S134" s="22" t="s">
        <v>4</v>
      </c>
    </row>
    <row r="135" spans="1:21" x14ac:dyDescent="0.2">
      <c r="A135" s="2">
        <v>44562</v>
      </c>
      <c r="B135">
        <f t="shared" ref="B135:B158" si="20">YEAR(A135)</f>
        <v>2022</v>
      </c>
      <c r="C135">
        <f t="shared" ref="C135:C158" si="21">MONTH(A135)</f>
        <v>1</v>
      </c>
      <c r="D135" s="69"/>
      <c r="E135" s="69">
        <v>1378205.8244644934</v>
      </c>
      <c r="F135" s="69"/>
      <c r="G135" s="66">
        <v>625.5</v>
      </c>
      <c r="H135" s="66">
        <v>0</v>
      </c>
      <c r="I135" s="25">
        <f t="shared" si="13"/>
        <v>31</v>
      </c>
      <c r="J135" s="25">
        <f t="shared" ref="J135:J158" si="22">J87</f>
        <v>0</v>
      </c>
      <c r="K135" s="25">
        <f>K123</f>
        <v>0</v>
      </c>
      <c r="L135" s="67">
        <v>38885.5</v>
      </c>
      <c r="M135" s="25">
        <f>G135*S135</f>
        <v>0</v>
      </c>
      <c r="N135" s="46">
        <f>H135*S135</f>
        <v>0</v>
      </c>
      <c r="O135" s="25">
        <f t="shared" si="19"/>
        <v>31158018.634783413</v>
      </c>
      <c r="P135" s="65">
        <f t="shared" ref="P135:P158" si="23">O135-E135</f>
        <v>29779812.810318921</v>
      </c>
      <c r="Q135" s="25"/>
      <c r="R135" s="38"/>
      <c r="S135">
        <v>0</v>
      </c>
    </row>
    <row r="136" spans="1:21" x14ac:dyDescent="0.2">
      <c r="A136" s="2">
        <v>44593</v>
      </c>
      <c r="B136">
        <f t="shared" si="20"/>
        <v>2022</v>
      </c>
      <c r="C136">
        <f t="shared" si="21"/>
        <v>2</v>
      </c>
      <c r="D136" s="69"/>
      <c r="E136" s="69">
        <f>E135</f>
        <v>1378205.8244644934</v>
      </c>
      <c r="F136" s="69"/>
      <c r="G136" s="66">
        <v>573.20999999999992</v>
      </c>
      <c r="H136" s="66">
        <v>0</v>
      </c>
      <c r="I136" s="25">
        <f t="shared" si="13"/>
        <v>28</v>
      </c>
      <c r="J136" s="25">
        <f t="shared" si="22"/>
        <v>0</v>
      </c>
      <c r="K136" s="25">
        <f t="shared" ref="K136:K158" si="24">K124</f>
        <v>0</v>
      </c>
      <c r="L136" s="67">
        <v>38948</v>
      </c>
      <c r="M136" s="25">
        <f t="shared" ref="M136:M158" si="25">G136*S136</f>
        <v>0</v>
      </c>
      <c r="N136" s="46">
        <f t="shared" ref="N136:N158" si="26">H136*S136</f>
        <v>0</v>
      </c>
      <c r="O136" s="25">
        <f t="shared" si="19"/>
        <v>28637594.872008018</v>
      </c>
      <c r="P136" s="65">
        <f t="shared" si="23"/>
        <v>27259389.047543526</v>
      </c>
      <c r="Q136" s="25"/>
      <c r="R136" s="38"/>
      <c r="S136">
        <v>0</v>
      </c>
    </row>
    <row r="137" spans="1:21" x14ac:dyDescent="0.2">
      <c r="A137" s="2">
        <v>44621</v>
      </c>
      <c r="B137">
        <f t="shared" si="20"/>
        <v>2022</v>
      </c>
      <c r="C137">
        <f t="shared" si="21"/>
        <v>3</v>
      </c>
      <c r="D137" s="69"/>
      <c r="E137" s="69">
        <f t="shared" ref="E137:E146" si="27">E136</f>
        <v>1378205.8244644934</v>
      </c>
      <c r="F137" s="69"/>
      <c r="G137" s="66">
        <v>471.05</v>
      </c>
      <c r="H137" s="66">
        <v>0.3</v>
      </c>
      <c r="I137" s="25">
        <f t="shared" si="13"/>
        <v>31</v>
      </c>
      <c r="J137" s="25">
        <f t="shared" si="22"/>
        <v>1</v>
      </c>
      <c r="K137" s="25">
        <f t="shared" si="24"/>
        <v>0</v>
      </c>
      <c r="L137" s="67">
        <v>39010.5</v>
      </c>
      <c r="M137" s="25">
        <f t="shared" si="25"/>
        <v>0</v>
      </c>
      <c r="N137" s="46">
        <f>H137*S137</f>
        <v>0</v>
      </c>
      <c r="O137" s="25">
        <f t="shared" si="19"/>
        <v>27026010.836388402</v>
      </c>
      <c r="P137" s="65">
        <f t="shared" si="23"/>
        <v>25647805.011923909</v>
      </c>
      <c r="Q137" s="25"/>
      <c r="R137" s="38"/>
      <c r="S137">
        <v>0</v>
      </c>
    </row>
    <row r="138" spans="1:21" x14ac:dyDescent="0.2">
      <c r="A138" s="2">
        <v>44652</v>
      </c>
      <c r="B138">
        <f t="shared" si="20"/>
        <v>2022</v>
      </c>
      <c r="C138">
        <f t="shared" si="21"/>
        <v>4</v>
      </c>
      <c r="D138" s="69"/>
      <c r="E138" s="69">
        <f t="shared" si="27"/>
        <v>1378205.8244644934</v>
      </c>
      <c r="F138" s="69"/>
      <c r="G138" s="66">
        <v>285.58000000000004</v>
      </c>
      <c r="H138" s="66">
        <v>0.38999999999999985</v>
      </c>
      <c r="I138" s="25">
        <f t="shared" si="13"/>
        <v>30</v>
      </c>
      <c r="J138" s="25">
        <f t="shared" si="22"/>
        <v>1</v>
      </c>
      <c r="K138" s="25">
        <f t="shared" si="24"/>
        <v>0</v>
      </c>
      <c r="L138" s="67">
        <v>39073</v>
      </c>
      <c r="M138" s="25">
        <f t="shared" si="25"/>
        <v>0</v>
      </c>
      <c r="N138" s="46">
        <f t="shared" si="26"/>
        <v>0</v>
      </c>
      <c r="O138" s="25">
        <f t="shared" si="19"/>
        <v>24747231.610514827</v>
      </c>
      <c r="P138" s="65">
        <f t="shared" si="23"/>
        <v>23369025.786050335</v>
      </c>
      <c r="Q138" s="25"/>
      <c r="R138" s="38"/>
      <c r="S138">
        <v>0</v>
      </c>
    </row>
    <row r="139" spans="1:21" x14ac:dyDescent="0.2">
      <c r="A139" s="2">
        <v>44682</v>
      </c>
      <c r="B139">
        <f t="shared" si="20"/>
        <v>2022</v>
      </c>
      <c r="C139">
        <f t="shared" si="21"/>
        <v>5</v>
      </c>
      <c r="D139" s="69"/>
      <c r="E139" s="69">
        <f t="shared" si="27"/>
        <v>1378205.8244644934</v>
      </c>
      <c r="F139" s="69"/>
      <c r="G139" s="66">
        <v>93.759999999999991</v>
      </c>
      <c r="H139" s="66">
        <v>43.35</v>
      </c>
      <c r="I139" s="25">
        <f t="shared" si="13"/>
        <v>31</v>
      </c>
      <c r="J139" s="25">
        <f t="shared" si="22"/>
        <v>1</v>
      </c>
      <c r="K139" s="25">
        <f t="shared" si="24"/>
        <v>0</v>
      </c>
      <c r="L139" s="67">
        <v>39135.5</v>
      </c>
      <c r="M139" s="25">
        <f t="shared" si="25"/>
        <v>0</v>
      </c>
      <c r="N139" s="46">
        <f t="shared" si="26"/>
        <v>0</v>
      </c>
      <c r="O139" s="25">
        <f t="shared" si="19"/>
        <v>26082515.020797811</v>
      </c>
      <c r="P139" s="65">
        <f t="shared" si="23"/>
        <v>24704309.196333319</v>
      </c>
      <c r="Q139" s="25"/>
      <c r="R139" s="38"/>
      <c r="S139">
        <v>0</v>
      </c>
    </row>
    <row r="140" spans="1:21" x14ac:dyDescent="0.2">
      <c r="A140" s="2">
        <v>44713</v>
      </c>
      <c r="B140">
        <f t="shared" si="20"/>
        <v>2022</v>
      </c>
      <c r="C140">
        <f t="shared" si="21"/>
        <v>6</v>
      </c>
      <c r="D140" s="69"/>
      <c r="E140" s="69">
        <f t="shared" si="27"/>
        <v>1378205.8244644934</v>
      </c>
      <c r="F140" s="69"/>
      <c r="G140" s="66">
        <v>8.7399999999999984</v>
      </c>
      <c r="H140" s="66">
        <v>118.63000000000002</v>
      </c>
      <c r="I140" s="25">
        <f t="shared" si="13"/>
        <v>30</v>
      </c>
      <c r="J140" s="25">
        <f t="shared" si="22"/>
        <v>0</v>
      </c>
      <c r="K140" s="25">
        <f t="shared" si="24"/>
        <v>0</v>
      </c>
      <c r="L140" s="67">
        <v>39198</v>
      </c>
      <c r="M140" s="25">
        <f t="shared" si="25"/>
        <v>0</v>
      </c>
      <c r="N140" s="46">
        <f t="shared" si="26"/>
        <v>0</v>
      </c>
      <c r="O140" s="25">
        <f t="shared" si="19"/>
        <v>31533520.780458279</v>
      </c>
      <c r="P140" s="65">
        <f t="shared" si="23"/>
        <v>30155314.955993786</v>
      </c>
      <c r="Q140" s="25"/>
      <c r="R140" s="38"/>
      <c r="S140">
        <v>0</v>
      </c>
    </row>
    <row r="141" spans="1:21" x14ac:dyDescent="0.2">
      <c r="A141" s="2">
        <v>44743</v>
      </c>
      <c r="B141">
        <f t="shared" si="20"/>
        <v>2022</v>
      </c>
      <c r="C141">
        <f t="shared" si="21"/>
        <v>7</v>
      </c>
      <c r="D141" s="69"/>
      <c r="E141" s="69">
        <f t="shared" si="27"/>
        <v>1378205.8244644934</v>
      </c>
      <c r="F141" s="69"/>
      <c r="G141" s="66">
        <v>0</v>
      </c>
      <c r="H141" s="66">
        <v>207.41000000000003</v>
      </c>
      <c r="I141" s="25">
        <f t="shared" si="13"/>
        <v>31</v>
      </c>
      <c r="J141" s="25">
        <f t="shared" si="22"/>
        <v>0</v>
      </c>
      <c r="K141" s="25">
        <f t="shared" si="24"/>
        <v>0</v>
      </c>
      <c r="L141" s="67">
        <v>39260.5</v>
      </c>
      <c r="M141" s="25">
        <f t="shared" si="25"/>
        <v>0</v>
      </c>
      <c r="N141" s="46">
        <f t="shared" si="26"/>
        <v>0</v>
      </c>
      <c r="O141" s="25">
        <f t="shared" si="19"/>
        <v>36893514.225122161</v>
      </c>
      <c r="P141" s="65">
        <f t="shared" si="23"/>
        <v>35515308.400657669</v>
      </c>
      <c r="Q141" s="25"/>
      <c r="R141" s="38"/>
      <c r="S141">
        <v>0</v>
      </c>
    </row>
    <row r="142" spans="1:21" x14ac:dyDescent="0.2">
      <c r="A142" s="2">
        <v>44774</v>
      </c>
      <c r="B142">
        <f t="shared" si="20"/>
        <v>2022</v>
      </c>
      <c r="C142">
        <f t="shared" si="21"/>
        <v>8</v>
      </c>
      <c r="D142" s="69"/>
      <c r="E142" s="69">
        <f t="shared" si="27"/>
        <v>1378205.8244644934</v>
      </c>
      <c r="F142" s="69"/>
      <c r="G142" s="66">
        <v>0.29000000000000004</v>
      </c>
      <c r="H142" s="66">
        <v>180.75000000000006</v>
      </c>
      <c r="I142" s="25">
        <f t="shared" si="13"/>
        <v>31</v>
      </c>
      <c r="J142" s="25">
        <f t="shared" si="22"/>
        <v>0</v>
      </c>
      <c r="K142" s="25">
        <f t="shared" si="24"/>
        <v>0</v>
      </c>
      <c r="L142" s="67">
        <v>39323</v>
      </c>
      <c r="M142" s="25">
        <f t="shared" si="25"/>
        <v>0</v>
      </c>
      <c r="N142" s="46">
        <f t="shared" si="26"/>
        <v>0</v>
      </c>
      <c r="O142" s="25">
        <f t="shared" si="19"/>
        <v>35521623.712049045</v>
      </c>
      <c r="P142" s="65">
        <f t="shared" si="23"/>
        <v>34143417.887584552</v>
      </c>
      <c r="Q142" s="25"/>
      <c r="R142" s="38"/>
      <c r="S142">
        <v>0</v>
      </c>
    </row>
    <row r="143" spans="1:21" x14ac:dyDescent="0.2">
      <c r="A143" s="2">
        <v>44805</v>
      </c>
      <c r="B143">
        <f t="shared" si="20"/>
        <v>2022</v>
      </c>
      <c r="C143">
        <f t="shared" si="21"/>
        <v>9</v>
      </c>
      <c r="D143" s="69"/>
      <c r="E143" s="69">
        <f t="shared" si="27"/>
        <v>1378205.8244644934</v>
      </c>
      <c r="F143" s="69"/>
      <c r="G143" s="66">
        <v>27</v>
      </c>
      <c r="H143" s="66">
        <v>80.61</v>
      </c>
      <c r="I143" s="25">
        <f t="shared" si="13"/>
        <v>30</v>
      </c>
      <c r="J143" s="25">
        <f t="shared" si="22"/>
        <v>1</v>
      </c>
      <c r="K143" s="25">
        <f t="shared" si="24"/>
        <v>1</v>
      </c>
      <c r="L143" s="67">
        <v>39385.5</v>
      </c>
      <c r="M143" s="25">
        <f t="shared" si="25"/>
        <v>0</v>
      </c>
      <c r="N143" s="46">
        <f t="shared" si="26"/>
        <v>0</v>
      </c>
      <c r="O143" s="25">
        <f t="shared" si="19"/>
        <v>28624954.170603666</v>
      </c>
      <c r="P143" s="65">
        <f t="shared" si="23"/>
        <v>27246748.346139174</v>
      </c>
      <c r="Q143" s="25"/>
      <c r="R143" s="38"/>
      <c r="S143">
        <v>0</v>
      </c>
    </row>
    <row r="144" spans="1:21" x14ac:dyDescent="0.2">
      <c r="A144" s="2">
        <v>44835</v>
      </c>
      <c r="B144">
        <f t="shared" si="20"/>
        <v>2022</v>
      </c>
      <c r="C144">
        <f t="shared" si="21"/>
        <v>10</v>
      </c>
      <c r="D144" s="69"/>
      <c r="E144" s="69">
        <f t="shared" si="27"/>
        <v>1378205.8244644934</v>
      </c>
      <c r="F144" s="69"/>
      <c r="G144" s="66">
        <v>167.57</v>
      </c>
      <c r="H144" s="66">
        <v>9.9699999999999989</v>
      </c>
      <c r="I144" s="25">
        <f t="shared" si="13"/>
        <v>31</v>
      </c>
      <c r="J144" s="25">
        <f t="shared" si="22"/>
        <v>1</v>
      </c>
      <c r="K144" s="25">
        <f t="shared" si="24"/>
        <v>0</v>
      </c>
      <c r="L144" s="67">
        <v>39448</v>
      </c>
      <c r="M144" s="25">
        <f t="shared" si="25"/>
        <v>0</v>
      </c>
      <c r="N144" s="46">
        <f t="shared" si="26"/>
        <v>0</v>
      </c>
      <c r="O144" s="25">
        <f t="shared" si="19"/>
        <v>25144266.708666936</v>
      </c>
      <c r="P144" s="65">
        <f>O144-E144</f>
        <v>23766060.884202443</v>
      </c>
      <c r="Q144" s="25"/>
      <c r="R144" s="38"/>
      <c r="S144">
        <v>0</v>
      </c>
      <c r="T144" s="75"/>
      <c r="U144" s="62"/>
    </row>
    <row r="145" spans="1:21" x14ac:dyDescent="0.2">
      <c r="A145" s="2">
        <v>44866</v>
      </c>
      <c r="B145">
        <f t="shared" si="20"/>
        <v>2022</v>
      </c>
      <c r="C145">
        <f t="shared" si="21"/>
        <v>11</v>
      </c>
      <c r="D145" s="69"/>
      <c r="E145" s="69">
        <f t="shared" si="27"/>
        <v>1378205.8244644934</v>
      </c>
      <c r="F145" s="69"/>
      <c r="G145" s="66">
        <v>366.25</v>
      </c>
      <c r="H145" s="66">
        <v>1.0000000000000142E-2</v>
      </c>
      <c r="I145" s="25">
        <f t="shared" si="13"/>
        <v>30</v>
      </c>
      <c r="J145" s="25">
        <f t="shared" si="22"/>
        <v>1</v>
      </c>
      <c r="K145" s="25">
        <f t="shared" si="24"/>
        <v>0</v>
      </c>
      <c r="L145" s="67">
        <v>39510.5</v>
      </c>
      <c r="M145" s="25">
        <f t="shared" si="25"/>
        <v>0</v>
      </c>
      <c r="N145" s="46">
        <f t="shared" si="26"/>
        <v>0</v>
      </c>
      <c r="O145" s="25">
        <f t="shared" si="19"/>
        <v>25689268.013154492</v>
      </c>
      <c r="P145" s="65">
        <f t="shared" si="23"/>
        <v>24311062.188689999</v>
      </c>
      <c r="Q145" s="25"/>
      <c r="R145" s="38"/>
      <c r="S145">
        <v>0</v>
      </c>
      <c r="T145" s="75"/>
      <c r="U145" s="62"/>
    </row>
    <row r="146" spans="1:21" x14ac:dyDescent="0.2">
      <c r="A146" s="2">
        <v>44896</v>
      </c>
      <c r="B146">
        <f t="shared" si="20"/>
        <v>2022</v>
      </c>
      <c r="C146">
        <f t="shared" si="21"/>
        <v>12</v>
      </c>
      <c r="D146" s="69"/>
      <c r="E146" s="69">
        <f t="shared" si="27"/>
        <v>1378205.8244644934</v>
      </c>
      <c r="F146" s="69"/>
      <c r="G146" s="66">
        <v>513.3599999999999</v>
      </c>
      <c r="H146" s="66">
        <v>0</v>
      </c>
      <c r="I146" s="25">
        <f t="shared" si="13"/>
        <v>31</v>
      </c>
      <c r="J146" s="25">
        <f t="shared" si="22"/>
        <v>0</v>
      </c>
      <c r="K146" s="25">
        <f t="shared" si="24"/>
        <v>0</v>
      </c>
      <c r="L146" s="67">
        <v>39573</v>
      </c>
      <c r="M146" s="25">
        <f t="shared" si="25"/>
        <v>0</v>
      </c>
      <c r="N146" s="46">
        <f t="shared" si="26"/>
        <v>0</v>
      </c>
      <c r="O146" s="25">
        <f t="shared" si="19"/>
        <v>30582985.570102416</v>
      </c>
      <c r="P146" s="65">
        <f t="shared" si="23"/>
        <v>29204779.745637923</v>
      </c>
      <c r="Q146" s="25"/>
      <c r="R146" s="38"/>
      <c r="S146">
        <v>0</v>
      </c>
      <c r="T146" s="75"/>
      <c r="U146" s="62"/>
    </row>
    <row r="147" spans="1:21" ht="12.75" customHeight="1" x14ac:dyDescent="0.2">
      <c r="A147" s="2">
        <v>44927</v>
      </c>
      <c r="B147">
        <f t="shared" si="20"/>
        <v>2023</v>
      </c>
      <c r="C147">
        <f t="shared" si="21"/>
        <v>1</v>
      </c>
      <c r="D147" s="69"/>
      <c r="E147" s="69">
        <v>1371685.3096250817</v>
      </c>
      <c r="G147" s="66">
        <f t="shared" ref="G147:H158" si="28">G135</f>
        <v>625.5</v>
      </c>
      <c r="H147" s="66">
        <f t="shared" si="28"/>
        <v>0</v>
      </c>
      <c r="I147" s="25">
        <f t="shared" si="13"/>
        <v>31</v>
      </c>
      <c r="J147" s="25">
        <f t="shared" si="22"/>
        <v>0</v>
      </c>
      <c r="K147" s="25">
        <f t="shared" si="24"/>
        <v>0</v>
      </c>
      <c r="L147" s="67">
        <v>39652.166666666664</v>
      </c>
      <c r="M147" s="25">
        <f t="shared" si="25"/>
        <v>0</v>
      </c>
      <c r="N147" s="46">
        <f t="shared" si="26"/>
        <v>0</v>
      </c>
      <c r="O147" s="25">
        <f t="shared" si="19"/>
        <v>31609176.887763288</v>
      </c>
      <c r="P147" s="65">
        <f t="shared" si="23"/>
        <v>30237491.578138206</v>
      </c>
      <c r="Q147" s="25"/>
      <c r="R147" s="38"/>
      <c r="S147">
        <v>0</v>
      </c>
      <c r="T147" s="23"/>
      <c r="U147" s="30"/>
    </row>
    <row r="148" spans="1:21" x14ac:dyDescent="0.2">
      <c r="A148" s="2">
        <v>44958</v>
      </c>
      <c r="B148">
        <f t="shared" si="20"/>
        <v>2023</v>
      </c>
      <c r="C148">
        <f t="shared" si="21"/>
        <v>2</v>
      </c>
      <c r="D148" s="69"/>
      <c r="E148" s="69">
        <f>E147</f>
        <v>1371685.3096250817</v>
      </c>
      <c r="G148" s="66">
        <f t="shared" si="28"/>
        <v>573.20999999999992</v>
      </c>
      <c r="H148" s="66">
        <f t="shared" si="28"/>
        <v>0</v>
      </c>
      <c r="I148" s="25">
        <f t="shared" si="13"/>
        <v>28</v>
      </c>
      <c r="J148" s="25">
        <f t="shared" si="22"/>
        <v>0</v>
      </c>
      <c r="K148" s="25">
        <f t="shared" si="24"/>
        <v>0</v>
      </c>
      <c r="L148" s="67">
        <v>39731.333333333328</v>
      </c>
      <c r="M148" s="25">
        <f t="shared" si="25"/>
        <v>0</v>
      </c>
      <c r="N148" s="46">
        <f t="shared" si="26"/>
        <v>0</v>
      </c>
      <c r="O148" s="25">
        <f t="shared" si="19"/>
        <v>29098560.913096152</v>
      </c>
      <c r="P148" s="65">
        <f t="shared" si="23"/>
        <v>27726875.603471071</v>
      </c>
      <c r="Q148" s="25"/>
      <c r="R148" s="38"/>
      <c r="S148">
        <v>0</v>
      </c>
      <c r="T148" s="23"/>
      <c r="U148" s="30"/>
    </row>
    <row r="149" spans="1:21" x14ac:dyDescent="0.2">
      <c r="A149" s="2">
        <v>44986</v>
      </c>
      <c r="B149">
        <f t="shared" si="20"/>
        <v>2023</v>
      </c>
      <c r="C149">
        <f t="shared" si="21"/>
        <v>3</v>
      </c>
      <c r="D149" s="69"/>
      <c r="E149" s="69">
        <f t="shared" ref="E149:E158" si="29">E148</f>
        <v>1371685.3096250817</v>
      </c>
      <c r="G149" s="66">
        <f t="shared" si="28"/>
        <v>471.05</v>
      </c>
      <c r="H149" s="66">
        <f t="shared" si="28"/>
        <v>0.3</v>
      </c>
      <c r="I149" s="25">
        <f t="shared" si="13"/>
        <v>31</v>
      </c>
      <c r="J149" s="25">
        <f t="shared" si="22"/>
        <v>1</v>
      </c>
      <c r="K149" s="25">
        <f t="shared" si="24"/>
        <v>0</v>
      </c>
      <c r="L149" s="67">
        <v>39810.499999999993</v>
      </c>
      <c r="M149" s="25">
        <f t="shared" si="25"/>
        <v>0</v>
      </c>
      <c r="N149" s="46">
        <f t="shared" si="26"/>
        <v>0</v>
      </c>
      <c r="O149" s="25">
        <f t="shared" si="19"/>
        <v>27496784.665584791</v>
      </c>
      <c r="P149" s="65">
        <f t="shared" si="23"/>
        <v>26125099.35595971</v>
      </c>
      <c r="Q149" s="25"/>
      <c r="R149" s="38"/>
      <c r="S149">
        <v>0</v>
      </c>
      <c r="T149" s="23"/>
      <c r="U149" s="30"/>
    </row>
    <row r="150" spans="1:21" x14ac:dyDescent="0.2">
      <c r="A150" s="2">
        <v>45017</v>
      </c>
      <c r="B150">
        <f t="shared" si="20"/>
        <v>2023</v>
      </c>
      <c r="C150">
        <f t="shared" si="21"/>
        <v>4</v>
      </c>
      <c r="D150" s="69"/>
      <c r="E150" s="69">
        <f t="shared" si="29"/>
        <v>1371685.3096250817</v>
      </c>
      <c r="G150" s="66">
        <f t="shared" si="28"/>
        <v>285.58000000000004</v>
      </c>
      <c r="H150" s="66">
        <f t="shared" si="28"/>
        <v>0.38999999999999985</v>
      </c>
      <c r="I150" s="25">
        <f t="shared" si="13"/>
        <v>30</v>
      </c>
      <c r="J150" s="25">
        <f t="shared" si="22"/>
        <v>1</v>
      </c>
      <c r="K150" s="25">
        <f t="shared" si="24"/>
        <v>0</v>
      </c>
      <c r="L150" s="67">
        <v>39889.666666666657</v>
      </c>
      <c r="M150" s="25">
        <f t="shared" si="25"/>
        <v>0</v>
      </c>
      <c r="N150" s="46">
        <f t="shared" si="26"/>
        <v>0</v>
      </c>
      <c r="O150" s="25">
        <f t="shared" si="19"/>
        <v>25227813.227819473</v>
      </c>
      <c r="P150" s="65">
        <f t="shared" si="23"/>
        <v>23856127.918194391</v>
      </c>
      <c r="Q150" s="25"/>
      <c r="R150" s="38"/>
      <c r="S150">
        <v>0</v>
      </c>
      <c r="T150" s="23"/>
      <c r="U150" s="30"/>
    </row>
    <row r="151" spans="1:21" x14ac:dyDescent="0.2">
      <c r="A151" s="2">
        <v>45047</v>
      </c>
      <c r="B151">
        <f t="shared" si="20"/>
        <v>2023</v>
      </c>
      <c r="C151">
        <f t="shared" si="21"/>
        <v>5</v>
      </c>
      <c r="D151" s="69"/>
      <c r="E151" s="69">
        <f t="shared" si="29"/>
        <v>1371685.3096250817</v>
      </c>
      <c r="G151" s="66">
        <f t="shared" si="28"/>
        <v>93.759999999999991</v>
      </c>
      <c r="H151" s="66">
        <f t="shared" si="28"/>
        <v>43.35</v>
      </c>
      <c r="I151" s="25">
        <f t="shared" si="13"/>
        <v>31</v>
      </c>
      <c r="J151" s="25">
        <f t="shared" si="22"/>
        <v>1</v>
      </c>
      <c r="K151" s="25">
        <f t="shared" si="24"/>
        <v>0</v>
      </c>
      <c r="L151" s="67">
        <v>39968.833333333321</v>
      </c>
      <c r="M151" s="25">
        <f t="shared" si="25"/>
        <v>0</v>
      </c>
      <c r="N151" s="46">
        <f t="shared" si="26"/>
        <v>0</v>
      </c>
      <c r="O151" s="25">
        <f t="shared" si="19"/>
        <v>26572904.426210716</v>
      </c>
      <c r="P151" s="65">
        <f t="shared" si="23"/>
        <v>25201219.116585635</v>
      </c>
      <c r="Q151" s="25"/>
      <c r="R151" s="38"/>
      <c r="S151">
        <v>0</v>
      </c>
      <c r="T151" s="23"/>
      <c r="U151" s="30"/>
    </row>
    <row r="152" spans="1:21" x14ac:dyDescent="0.2">
      <c r="A152" s="2">
        <v>45078</v>
      </c>
      <c r="B152">
        <f t="shared" si="20"/>
        <v>2023</v>
      </c>
      <c r="C152">
        <f t="shared" si="21"/>
        <v>6</v>
      </c>
      <c r="D152" s="69"/>
      <c r="E152" s="69">
        <f t="shared" si="29"/>
        <v>1371685.3096250817</v>
      </c>
      <c r="G152" s="66">
        <f t="shared" si="28"/>
        <v>8.7399999999999984</v>
      </c>
      <c r="H152" s="66">
        <f t="shared" si="28"/>
        <v>118.63000000000002</v>
      </c>
      <c r="I152" s="25">
        <f t="shared" si="13"/>
        <v>30</v>
      </c>
      <c r="J152" s="25">
        <f t="shared" si="22"/>
        <v>0</v>
      </c>
      <c r="K152" s="25">
        <f t="shared" si="24"/>
        <v>0</v>
      </c>
      <c r="L152" s="67">
        <v>40047.999999999985</v>
      </c>
      <c r="M152" s="25">
        <f t="shared" si="25"/>
        <v>0</v>
      </c>
      <c r="N152" s="46">
        <f t="shared" si="26"/>
        <v>0</v>
      </c>
      <c r="O152" s="25">
        <f t="shared" si="19"/>
        <v>32033717.973979436</v>
      </c>
      <c r="P152" s="65">
        <f t="shared" si="23"/>
        <v>30662032.664354354</v>
      </c>
      <c r="Q152" s="25"/>
      <c r="R152" s="38"/>
      <c r="S152">
        <v>0</v>
      </c>
      <c r="T152" s="23"/>
      <c r="U152" s="30"/>
    </row>
    <row r="153" spans="1:21" x14ac:dyDescent="0.2">
      <c r="A153" s="2">
        <v>45108</v>
      </c>
      <c r="B153">
        <f t="shared" si="20"/>
        <v>2023</v>
      </c>
      <c r="C153">
        <f t="shared" si="21"/>
        <v>7</v>
      </c>
      <c r="D153" s="69"/>
      <c r="E153" s="69">
        <f t="shared" si="29"/>
        <v>1371685.3096250817</v>
      </c>
      <c r="G153" s="66">
        <f t="shared" si="28"/>
        <v>0</v>
      </c>
      <c r="H153" s="66">
        <f t="shared" si="28"/>
        <v>207.41000000000003</v>
      </c>
      <c r="I153" s="25">
        <f t="shared" si="13"/>
        <v>31</v>
      </c>
      <c r="J153" s="25">
        <f t="shared" si="22"/>
        <v>0</v>
      </c>
      <c r="K153" s="25">
        <f t="shared" si="24"/>
        <v>0</v>
      </c>
      <c r="L153" s="67">
        <v>40127.16666666665</v>
      </c>
      <c r="M153" s="25">
        <f t="shared" si="25"/>
        <v>0</v>
      </c>
      <c r="N153" s="46">
        <f t="shared" si="26"/>
        <v>0</v>
      </c>
      <c r="O153" s="25">
        <f t="shared" si="19"/>
        <v>37403519.206751578</v>
      </c>
      <c r="P153" s="65">
        <f t="shared" si="23"/>
        <v>36031833.897126496</v>
      </c>
      <c r="Q153" s="25"/>
      <c r="R153" s="38"/>
      <c r="S153">
        <v>0</v>
      </c>
      <c r="T153" s="23"/>
      <c r="U153" s="30"/>
    </row>
    <row r="154" spans="1:21" x14ac:dyDescent="0.2">
      <c r="A154" s="2">
        <v>45139</v>
      </c>
      <c r="B154">
        <f t="shared" si="20"/>
        <v>2023</v>
      </c>
      <c r="C154">
        <f t="shared" si="21"/>
        <v>8</v>
      </c>
      <c r="D154" s="69"/>
      <c r="E154" s="69">
        <f t="shared" si="29"/>
        <v>1371685.3096250817</v>
      </c>
      <c r="G154" s="66">
        <f t="shared" si="28"/>
        <v>0.29000000000000004</v>
      </c>
      <c r="H154" s="66">
        <f t="shared" si="28"/>
        <v>180.75000000000006</v>
      </c>
      <c r="I154" s="25">
        <f t="shared" si="13"/>
        <v>31</v>
      </c>
      <c r="J154" s="25">
        <f t="shared" si="22"/>
        <v>0</v>
      </c>
      <c r="K154" s="25">
        <f t="shared" si="24"/>
        <v>0</v>
      </c>
      <c r="L154" s="67">
        <v>40206.333333333314</v>
      </c>
      <c r="M154" s="25">
        <f t="shared" si="25"/>
        <v>0</v>
      </c>
      <c r="N154" s="46">
        <f t="shared" si="26"/>
        <v>0</v>
      </c>
      <c r="O154" s="25">
        <f t="shared" si="19"/>
        <v>36041436.48178672</v>
      </c>
      <c r="P154" s="65">
        <f t="shared" si="23"/>
        <v>34669751.172161639</v>
      </c>
      <c r="Q154" s="25"/>
      <c r="R154" s="38"/>
      <c r="S154">
        <v>0</v>
      </c>
      <c r="T154" s="23"/>
      <c r="U154" s="30"/>
    </row>
    <row r="155" spans="1:21" x14ac:dyDescent="0.2">
      <c r="A155" s="2">
        <v>45170</v>
      </c>
      <c r="B155">
        <f t="shared" si="20"/>
        <v>2023</v>
      </c>
      <c r="C155">
        <f t="shared" si="21"/>
        <v>9</v>
      </c>
      <c r="D155" s="69"/>
      <c r="E155" s="69">
        <f t="shared" si="29"/>
        <v>1371685.3096250817</v>
      </c>
      <c r="G155" s="66">
        <f t="shared" si="28"/>
        <v>27</v>
      </c>
      <c r="H155" s="66">
        <f t="shared" si="28"/>
        <v>80.61</v>
      </c>
      <c r="I155" s="25">
        <f t="shared" si="13"/>
        <v>30</v>
      </c>
      <c r="J155" s="25">
        <f t="shared" si="22"/>
        <v>1</v>
      </c>
      <c r="K155" s="25">
        <f t="shared" si="24"/>
        <v>1</v>
      </c>
      <c r="L155" s="67">
        <v>40285.499999999978</v>
      </c>
      <c r="M155" s="25">
        <f t="shared" si="25"/>
        <v>0</v>
      </c>
      <c r="N155" s="46">
        <f t="shared" si="26"/>
        <v>0</v>
      </c>
      <c r="O155" s="25">
        <f t="shared" si="19"/>
        <v>29154574.728449594</v>
      </c>
      <c r="P155" s="65">
        <f t="shared" si="23"/>
        <v>27782889.418824513</v>
      </c>
      <c r="Q155" s="25"/>
      <c r="R155" s="38"/>
      <c r="S155">
        <v>0</v>
      </c>
      <c r="T155" s="23"/>
      <c r="U155" s="30"/>
    </row>
    <row r="156" spans="1:21" x14ac:dyDescent="0.2">
      <c r="A156" s="2">
        <v>45200</v>
      </c>
      <c r="B156">
        <f t="shared" si="20"/>
        <v>2023</v>
      </c>
      <c r="C156">
        <f t="shared" si="21"/>
        <v>10</v>
      </c>
      <c r="D156" s="69"/>
      <c r="E156" s="69">
        <f t="shared" si="29"/>
        <v>1371685.3096250817</v>
      </c>
      <c r="G156" s="66">
        <f t="shared" si="28"/>
        <v>167.57</v>
      </c>
      <c r="H156" s="66">
        <f t="shared" si="28"/>
        <v>9.9699999999999989</v>
      </c>
      <c r="I156" s="25">
        <f t="shared" si="13"/>
        <v>31</v>
      </c>
      <c r="J156" s="25">
        <f t="shared" si="22"/>
        <v>1</v>
      </c>
      <c r="K156" s="25">
        <f t="shared" si="24"/>
        <v>0</v>
      </c>
      <c r="L156" s="67">
        <v>40364.666666666642</v>
      </c>
      <c r="M156" s="25">
        <f t="shared" si="25"/>
        <v>0</v>
      </c>
      <c r="N156" s="46">
        <f t="shared" si="26"/>
        <v>0</v>
      </c>
      <c r="O156" s="25">
        <f t="shared" si="19"/>
        <v>25683695.054621123</v>
      </c>
      <c r="P156" s="65">
        <f t="shared" si="23"/>
        <v>24312009.744996041</v>
      </c>
      <c r="Q156" s="25"/>
      <c r="R156" s="38"/>
      <c r="S156">
        <v>0</v>
      </c>
      <c r="T156" s="23"/>
      <c r="U156" s="30"/>
    </row>
    <row r="157" spans="1:21" x14ac:dyDescent="0.2">
      <c r="A157" s="2">
        <v>45231</v>
      </c>
      <c r="B157">
        <f t="shared" si="20"/>
        <v>2023</v>
      </c>
      <c r="C157">
        <f t="shared" si="21"/>
        <v>11</v>
      </c>
      <c r="D157" s="69"/>
      <c r="E157" s="69">
        <f t="shared" si="29"/>
        <v>1371685.3096250817</v>
      </c>
      <c r="G157" s="66">
        <f t="shared" si="28"/>
        <v>366.25</v>
      </c>
      <c r="H157" s="66">
        <f t="shared" si="28"/>
        <v>1.0000000000000142E-2</v>
      </c>
      <c r="I157" s="25">
        <f t="shared" si="13"/>
        <v>30</v>
      </c>
      <c r="J157" s="25">
        <f t="shared" si="22"/>
        <v>1</v>
      </c>
      <c r="K157" s="25">
        <f t="shared" si="24"/>
        <v>0</v>
      </c>
      <c r="L157" s="67">
        <v>40443.833333333307</v>
      </c>
      <c r="M157" s="25">
        <f t="shared" si="25"/>
        <v>0</v>
      </c>
      <c r="N157" s="46">
        <f t="shared" si="26"/>
        <v>0</v>
      </c>
      <c r="O157" s="25">
        <f t="shared" si="19"/>
        <v>26238504.147216938</v>
      </c>
      <c r="P157" s="65">
        <f t="shared" si="23"/>
        <v>24866818.837591857</v>
      </c>
      <c r="Q157" s="25"/>
      <c r="R157" s="38"/>
      <c r="S157">
        <v>0</v>
      </c>
      <c r="T157" s="23"/>
    </row>
    <row r="158" spans="1:21" x14ac:dyDescent="0.2">
      <c r="A158" s="2">
        <v>45261</v>
      </c>
      <c r="B158">
        <f t="shared" si="20"/>
        <v>2023</v>
      </c>
      <c r="C158">
        <f t="shared" si="21"/>
        <v>12</v>
      </c>
      <c r="D158" s="69"/>
      <c r="E158" s="69">
        <f t="shared" si="29"/>
        <v>1371685.3096250817</v>
      </c>
      <c r="G158" s="66">
        <f t="shared" si="28"/>
        <v>513.3599999999999</v>
      </c>
      <c r="H158" s="66">
        <f t="shared" si="28"/>
        <v>0</v>
      </c>
      <c r="I158" s="25">
        <f t="shared" si="13"/>
        <v>31</v>
      </c>
      <c r="J158" s="25">
        <f t="shared" si="22"/>
        <v>0</v>
      </c>
      <c r="K158" s="25">
        <f t="shared" si="24"/>
        <v>0</v>
      </c>
      <c r="L158" s="67">
        <v>40522.999999999971</v>
      </c>
      <c r="M158" s="25">
        <f t="shared" si="25"/>
        <v>0</v>
      </c>
      <c r="N158" s="46">
        <f t="shared" si="26"/>
        <v>0</v>
      </c>
      <c r="O158" s="25">
        <f t="shared" si="19"/>
        <v>31142029.492273115</v>
      </c>
      <c r="P158" s="65">
        <f t="shared" si="23"/>
        <v>29770344.182648033</v>
      </c>
      <c r="Q158" s="25"/>
      <c r="R158" s="38"/>
      <c r="S158">
        <v>0</v>
      </c>
      <c r="T158" s="23"/>
    </row>
    <row r="159" spans="1:21" x14ac:dyDescent="0.2">
      <c r="A159" s="2"/>
      <c r="B159" s="2"/>
      <c r="C159" s="2"/>
      <c r="D159" s="2"/>
      <c r="E159" s="2"/>
      <c r="G159" s="40">
        <f>SUM(G3:G158)</f>
        <v>40731.520000000011</v>
      </c>
      <c r="H159" s="40">
        <f>SUM(H3:H158)</f>
        <v>8351.24</v>
      </c>
      <c r="I159" s="25"/>
      <c r="J159" s="25"/>
      <c r="K159" s="25"/>
      <c r="L159" s="44"/>
      <c r="M159" s="25"/>
      <c r="N159" s="25"/>
      <c r="O159" s="25"/>
      <c r="P159" s="38"/>
      <c r="Q159" s="25"/>
      <c r="R159" s="38">
        <f>AVERAGE(R3:R134)</f>
        <v>4.0101281847105263E-2</v>
      </c>
    </row>
    <row r="160" spans="1:21" x14ac:dyDescent="0.2">
      <c r="A160" s="2"/>
      <c r="B160" s="2"/>
      <c r="C160" s="2"/>
      <c r="D160" s="2"/>
      <c r="E160" s="2"/>
      <c r="G160" s="40"/>
      <c r="H160" s="40"/>
      <c r="I160" s="25"/>
      <c r="J160" s="25"/>
      <c r="K160" s="25"/>
      <c r="L160" s="44"/>
      <c r="M160" s="25"/>
      <c r="N160" s="25"/>
      <c r="O160" s="25"/>
      <c r="P160" s="38"/>
      <c r="Q160" s="25"/>
      <c r="R160" s="38"/>
    </row>
    <row r="161" spans="1:33" x14ac:dyDescent="0.2">
      <c r="A161" s="2"/>
      <c r="B161" s="2"/>
      <c r="C161" s="2"/>
      <c r="D161" s="2"/>
      <c r="E161" s="2"/>
      <c r="G161" s="40"/>
      <c r="H161" s="40"/>
      <c r="I161" s="25"/>
      <c r="J161" s="25"/>
      <c r="K161" s="25"/>
      <c r="L161" s="44"/>
      <c r="M161" s="25"/>
      <c r="N161" s="25"/>
      <c r="O161" s="25"/>
      <c r="P161" s="38"/>
      <c r="Q161" s="25"/>
      <c r="R161" s="38"/>
    </row>
    <row r="162" spans="1:33" x14ac:dyDescent="0.2">
      <c r="A162" s="2"/>
      <c r="B162" s="2"/>
      <c r="C162" s="2"/>
      <c r="D162" s="2"/>
      <c r="E162" s="2"/>
      <c r="G162" s="40"/>
      <c r="H162" s="40"/>
      <c r="I162" s="25"/>
      <c r="J162" s="25"/>
      <c r="K162" s="25"/>
      <c r="L162" s="44"/>
      <c r="M162" s="25"/>
      <c r="N162" s="25"/>
      <c r="O162" s="25"/>
      <c r="P162" s="38"/>
      <c r="Q162" s="25"/>
      <c r="R162" s="38"/>
    </row>
    <row r="163" spans="1:33" x14ac:dyDescent="0.2">
      <c r="A163" s="2"/>
      <c r="B163" s="2"/>
      <c r="C163" s="2"/>
      <c r="D163" s="2"/>
      <c r="E163" s="2"/>
      <c r="G163" s="28" t="s">
        <v>74</v>
      </c>
      <c r="H163" s="89" t="s">
        <v>75</v>
      </c>
      <c r="I163" s="89"/>
      <c r="O163" s="20"/>
    </row>
    <row r="164" spans="1:33" x14ac:dyDescent="0.2">
      <c r="A164" s="2"/>
      <c r="B164" s="2"/>
      <c r="C164" s="2"/>
      <c r="D164" s="2"/>
      <c r="E164" s="2"/>
    </row>
    <row r="165" spans="1:33" x14ac:dyDescent="0.2">
      <c r="A165" s="2"/>
      <c r="B165" s="2"/>
      <c r="C165" s="2"/>
      <c r="D165" s="68" t="s">
        <v>76</v>
      </c>
      <c r="E165" s="68" t="s">
        <v>58</v>
      </c>
      <c r="F165" s="29" t="s">
        <v>59</v>
      </c>
      <c r="O165" s="61" t="s">
        <v>77</v>
      </c>
      <c r="P165" s="61" t="s">
        <v>58</v>
      </c>
      <c r="Q165" s="61" t="s">
        <v>78</v>
      </c>
    </row>
    <row r="166" spans="1:33" x14ac:dyDescent="0.2">
      <c r="A166" s="10">
        <v>2011</v>
      </c>
      <c r="B166" s="10"/>
      <c r="C166" s="10"/>
      <c r="D166" s="30">
        <f>SUMIF(B:B,A166,D:D)</f>
        <v>268725506.51999998</v>
      </c>
      <c r="E166" s="30">
        <f>SUMIF(B:B,A166,E:E)</f>
        <v>278492.94390389865</v>
      </c>
      <c r="F166" s="5">
        <f>SUMIF(B:B,A166,F:F)</f>
        <v>269003999.46390384</v>
      </c>
      <c r="O166" s="5">
        <f t="shared" ref="O166:O177" si="30">SUMIF(B:B,A166,O:O)</f>
        <v>266938782.66936862</v>
      </c>
      <c r="P166" s="42">
        <v>278492.9439038987</v>
      </c>
      <c r="Q166" s="42">
        <f t="shared" ref="Q166:Q178" si="31">SUMIF(B:B,A166,P:P)</f>
        <v>266660289.7254647</v>
      </c>
      <c r="R166" s="4"/>
    </row>
    <row r="167" spans="1:33" x14ac:dyDescent="0.2">
      <c r="A167" s="10">
        <f>A166+1</f>
        <v>2012</v>
      </c>
      <c r="B167" s="10"/>
      <c r="C167" s="10"/>
      <c r="D167" s="30">
        <f t="shared" ref="D167:D175" si="32">SUMIF(B:B,A167,D:D)</f>
        <v>281220954.64999998</v>
      </c>
      <c r="E167" s="30">
        <f t="shared" ref="E167:E176" si="33">SUMIF(B:B,A167,E:E)</f>
        <v>721831.67732693173</v>
      </c>
      <c r="F167" s="5">
        <f t="shared" ref="F167:F176" si="34">SUMIF(B:B,A167,F:F)</f>
        <v>281942786.32732689</v>
      </c>
      <c r="O167" s="5">
        <f t="shared" si="30"/>
        <v>278872049.72238129</v>
      </c>
      <c r="P167" s="42">
        <v>721831.67732693185</v>
      </c>
      <c r="Q167" s="42">
        <f t="shared" si="31"/>
        <v>278150218.04505438</v>
      </c>
      <c r="R167" s="4"/>
    </row>
    <row r="168" spans="1:33" x14ac:dyDescent="0.2">
      <c r="A168" s="10">
        <f t="shared" ref="A168:A178" si="35">A167+1</f>
        <v>2013</v>
      </c>
      <c r="B168" s="10"/>
      <c r="C168" s="10"/>
      <c r="D168" s="30">
        <f t="shared" si="32"/>
        <v>287291133.52999997</v>
      </c>
      <c r="E168" s="30">
        <f t="shared" si="33"/>
        <v>1069944.6183750697</v>
      </c>
      <c r="F168" s="5">
        <f t="shared" si="34"/>
        <v>288361078.14837503</v>
      </c>
      <c r="O168" s="5">
        <f t="shared" si="30"/>
        <v>287692272.45008165</v>
      </c>
      <c r="P168" s="42">
        <v>1069944.6183750697</v>
      </c>
      <c r="Q168" s="42">
        <f t="shared" si="31"/>
        <v>286622327.83170658</v>
      </c>
      <c r="R168" s="4"/>
    </row>
    <row r="169" spans="1:33" x14ac:dyDescent="0.2">
      <c r="A169" s="10">
        <f t="shared" si="35"/>
        <v>2014</v>
      </c>
      <c r="D169" s="30">
        <f t="shared" si="32"/>
        <v>290591982.63</v>
      </c>
      <c r="E169" s="30">
        <f t="shared" si="33"/>
        <v>2046448.2872741346</v>
      </c>
      <c r="F169" s="5">
        <f t="shared" si="34"/>
        <v>292638430.91727418</v>
      </c>
      <c r="O169" s="5">
        <f t="shared" si="30"/>
        <v>293427535.53925967</v>
      </c>
      <c r="P169" s="42">
        <v>2046448.2872741348</v>
      </c>
      <c r="Q169" s="42">
        <f t="shared" si="31"/>
        <v>291381087.25198555</v>
      </c>
      <c r="R169" s="4"/>
    </row>
    <row r="170" spans="1:33" x14ac:dyDescent="0.2">
      <c r="A170" s="10">
        <f t="shared" si="35"/>
        <v>2015</v>
      </c>
      <c r="B170" s="10"/>
      <c r="C170" s="10"/>
      <c r="D170" s="30">
        <f t="shared" si="32"/>
        <v>295940879.87469882</v>
      </c>
      <c r="E170" s="30">
        <f t="shared" si="33"/>
        <v>3804024.9288133155</v>
      </c>
      <c r="F170" s="5">
        <f t="shared" si="34"/>
        <v>299744904.8035121</v>
      </c>
      <c r="O170" s="5">
        <f t="shared" si="30"/>
        <v>303653012.51246274</v>
      </c>
      <c r="P170" s="42">
        <v>3804024.9288133159</v>
      </c>
      <c r="Q170" s="42">
        <f t="shared" si="31"/>
        <v>299848987.5836494</v>
      </c>
      <c r="R170" s="4"/>
      <c r="AE170" s="29"/>
      <c r="AF170" s="29"/>
      <c r="AG170" s="29"/>
    </row>
    <row r="171" spans="1:33" x14ac:dyDescent="0.2">
      <c r="A171" s="10">
        <f t="shared" si="35"/>
        <v>2016</v>
      </c>
      <c r="D171" s="30">
        <f t="shared" si="32"/>
        <v>310749015.99036139</v>
      </c>
      <c r="E171" s="30">
        <f t="shared" si="33"/>
        <v>6041275.5090756081</v>
      </c>
      <c r="F171" s="5">
        <f t="shared" si="34"/>
        <v>316790291.49943697</v>
      </c>
      <c r="O171" s="5">
        <f t="shared" si="30"/>
        <v>319804085.55379403</v>
      </c>
      <c r="P171" s="42">
        <v>6041275.5090756072</v>
      </c>
      <c r="Q171" s="42">
        <f t="shared" si="31"/>
        <v>313762810.04471844</v>
      </c>
      <c r="R171" s="4"/>
    </row>
    <row r="172" spans="1:33" x14ac:dyDescent="0.2">
      <c r="A172" s="10">
        <f t="shared" si="35"/>
        <v>2017</v>
      </c>
      <c r="B172" s="10"/>
      <c r="C172" s="10"/>
      <c r="D172" s="30">
        <f t="shared" si="32"/>
        <v>294253405.64819276</v>
      </c>
      <c r="E172" s="30">
        <f t="shared" si="33"/>
        <v>11501759.853604494</v>
      </c>
      <c r="F172" s="5">
        <f t="shared" si="34"/>
        <v>305755165.50179738</v>
      </c>
      <c r="O172" s="5">
        <f t="shared" si="30"/>
        <v>311993639.05325496</v>
      </c>
      <c r="P172" s="42">
        <v>11501759.853604492</v>
      </c>
      <c r="Q172" s="42">
        <f t="shared" si="31"/>
        <v>300491879.19965041</v>
      </c>
      <c r="R172" s="4"/>
    </row>
    <row r="173" spans="1:33" x14ac:dyDescent="0.2">
      <c r="A173" s="10">
        <f t="shared" si="35"/>
        <v>2018</v>
      </c>
      <c r="D173" s="30">
        <f t="shared" si="32"/>
        <v>323623192.28915668</v>
      </c>
      <c r="E173" s="30">
        <f t="shared" si="33"/>
        <v>15382195.680825928</v>
      </c>
      <c r="F173" s="5">
        <f t="shared" si="34"/>
        <v>339005387.96998256</v>
      </c>
      <c r="O173" s="5">
        <f t="shared" si="30"/>
        <v>334975483.82708019</v>
      </c>
      <c r="P173" s="42">
        <v>15382195.680825928</v>
      </c>
      <c r="Q173" s="42">
        <f t="shared" si="31"/>
        <v>319593288.14625424</v>
      </c>
      <c r="R173" s="4"/>
    </row>
    <row r="174" spans="1:33" x14ac:dyDescent="0.2">
      <c r="A174" s="10">
        <f t="shared" si="35"/>
        <v>2019</v>
      </c>
      <c r="B174" s="10"/>
      <c r="C174" s="10"/>
      <c r="D174" s="30">
        <f t="shared" si="32"/>
        <v>316413176.16385555</v>
      </c>
      <c r="E174" s="30">
        <f t="shared" si="33"/>
        <v>16904286.956643324</v>
      </c>
      <c r="F174" s="5">
        <f t="shared" si="34"/>
        <v>333317463.12049884</v>
      </c>
      <c r="O174" s="5">
        <f t="shared" si="30"/>
        <v>333073530.44831294</v>
      </c>
      <c r="P174" s="42">
        <v>16904286.956643321</v>
      </c>
      <c r="Q174" s="42">
        <f t="shared" si="31"/>
        <v>316169243.49166965</v>
      </c>
      <c r="R174" s="4"/>
    </row>
    <row r="175" spans="1:33" x14ac:dyDescent="0.2">
      <c r="A175" s="10">
        <f t="shared" si="35"/>
        <v>2020</v>
      </c>
      <c r="D175" s="30">
        <f t="shared" si="32"/>
        <v>353805930.95903623</v>
      </c>
      <c r="E175" s="30">
        <f t="shared" si="33"/>
        <v>16711723.878813386</v>
      </c>
      <c r="F175" s="5">
        <f t="shared" si="34"/>
        <v>370517654.83784956</v>
      </c>
      <c r="O175" s="5">
        <f t="shared" si="30"/>
        <v>368029996.45373327</v>
      </c>
      <c r="P175" s="42">
        <v>16711723.878813386</v>
      </c>
      <c r="Q175" s="42">
        <f t="shared" si="31"/>
        <v>351318272.57491994</v>
      </c>
      <c r="R175" s="4"/>
      <c r="S175" s="5"/>
    </row>
    <row r="176" spans="1:33" x14ac:dyDescent="0.2">
      <c r="A176" s="10">
        <f t="shared" si="35"/>
        <v>2021</v>
      </c>
      <c r="B176" s="10"/>
      <c r="C176" s="10"/>
      <c r="D176" s="30">
        <f>SUMIF(B:B,A176,D:D)</f>
        <v>360408160.45301205</v>
      </c>
      <c r="E176" s="30">
        <f t="shared" si="33"/>
        <v>16576186.306711921</v>
      </c>
      <c r="F176" s="5">
        <f t="shared" si="34"/>
        <v>376984346.75972396</v>
      </c>
      <c r="O176" s="5">
        <f t="shared" si="30"/>
        <v>375758685.20557827</v>
      </c>
      <c r="P176" s="42">
        <v>16576186.30671192</v>
      </c>
      <c r="Q176" s="42">
        <f t="shared" si="31"/>
        <v>359182498.89886647</v>
      </c>
      <c r="R176" s="4"/>
      <c r="S176" s="5"/>
    </row>
    <row r="177" spans="1:33" x14ac:dyDescent="0.2">
      <c r="A177" s="10">
        <f t="shared" si="35"/>
        <v>2022</v>
      </c>
      <c r="B177" s="10"/>
      <c r="C177" s="10"/>
      <c r="D177" s="30"/>
      <c r="E177" s="30"/>
      <c r="O177" s="5">
        <f t="shared" si="30"/>
        <v>351641504.15464944</v>
      </c>
      <c r="P177" s="42">
        <v>16538469.893573921</v>
      </c>
      <c r="Q177" s="42">
        <f t="shared" si="31"/>
        <v>335103034.26107562</v>
      </c>
      <c r="R177" s="4"/>
    </row>
    <row r="178" spans="1:33" x14ac:dyDescent="0.2">
      <c r="A178" s="10">
        <f t="shared" si="35"/>
        <v>2023</v>
      </c>
      <c r="D178" s="30"/>
      <c r="E178" s="30"/>
      <c r="J178" s="32"/>
      <c r="K178" s="32"/>
      <c r="L178" s="41"/>
      <c r="M178" s="32"/>
      <c r="N178" s="32"/>
      <c r="O178" s="5">
        <f>SUMIF(B:B,A178,O:O)</f>
        <v>357702717.20555288</v>
      </c>
      <c r="P178" s="42">
        <v>16460223.715500981</v>
      </c>
      <c r="Q178" s="42">
        <f t="shared" si="31"/>
        <v>341242493.49005198</v>
      </c>
      <c r="R178" s="4"/>
      <c r="S178" s="60"/>
    </row>
    <row r="179" spans="1:33" x14ac:dyDescent="0.2">
      <c r="AE179" s="29"/>
      <c r="AF179" s="29"/>
      <c r="AG179" s="29"/>
    </row>
    <row r="190" spans="1:33" x14ac:dyDescent="0.2">
      <c r="AE190" s="29"/>
      <c r="AF190" s="29"/>
      <c r="AG190" s="29"/>
    </row>
  </sheetData>
  <mergeCells count="2">
    <mergeCell ref="H163:I163"/>
    <mergeCell ref="A1:F1"/>
  </mergeCells>
  <phoneticPr fontId="0" type="noConversion"/>
  <pageMargins left="0.39370078740157483" right="0.74803149606299213" top="0.74803149606299213" bottom="0.74803149606299213" header="0.51181102362204722" footer="0.51181102362204722"/>
  <pageSetup orientation="portrait" r:id="rId1"/>
  <headerFooter alignWithMargins="0"/>
  <rowBreaks count="1" manualBreakCount="1">
    <brk id="110" max="39" man="1"/>
  </rowBreaks>
  <colBreaks count="2" manualBreakCount="2">
    <brk id="18" max="1048575" man="1"/>
    <brk id="28" max="22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113"/>
  <sheetViews>
    <sheetView zoomScaleNormal="100" workbookViewId="0">
      <pane xSplit="1" ySplit="2" topLeftCell="B3" activePane="bottomRight" state="frozen"/>
      <selection activeCell="V159" sqref="V159"/>
      <selection pane="topRight" activeCell="V159" sqref="V159"/>
      <selection pane="bottomLeft" activeCell="V159" sqref="V159"/>
      <selection pane="bottomRight" activeCell="M29" sqref="M29"/>
    </sheetView>
  </sheetViews>
  <sheetFormatPr defaultRowHeight="12.75" x14ac:dyDescent="0.2"/>
  <cols>
    <col min="1" max="1" width="28.140625" bestFit="1" customWidth="1"/>
    <col min="2" max="2" width="15.7109375" style="5" customWidth="1"/>
    <col min="3" max="3" width="15" style="5" customWidth="1"/>
    <col min="4" max="4" width="14.85546875" style="5" bestFit="1" customWidth="1"/>
    <col min="5" max="5" width="15.42578125" style="5" bestFit="1" customWidth="1"/>
    <col min="6" max="6" width="14.140625" style="5" customWidth="1"/>
    <col min="7" max="7" width="20.85546875" style="5" customWidth="1"/>
    <col min="8" max="8" width="14.140625" style="5" customWidth="1"/>
    <col min="9" max="9" width="14.7109375" style="5" customWidth="1"/>
    <col min="10" max="10" width="12.5703125" style="5" customWidth="1"/>
    <col min="11" max="11" width="13.28515625" style="5" bestFit="1" customWidth="1"/>
    <col min="12" max="12" width="11.140625" style="5" bestFit="1" customWidth="1"/>
    <col min="13" max="13" width="11.7109375" style="5" bestFit="1" customWidth="1"/>
    <col min="14" max="14" width="10.7109375" style="5" bestFit="1" customWidth="1"/>
    <col min="15" max="15" width="9.140625" style="5"/>
    <col min="16" max="16" width="11.140625" style="5" bestFit="1" customWidth="1"/>
  </cols>
  <sheetData>
    <row r="1" spans="1:10" x14ac:dyDescent="0.2">
      <c r="C1" s="93" t="s">
        <v>79</v>
      </c>
      <c r="D1" s="93"/>
      <c r="E1" s="93"/>
      <c r="F1" s="93"/>
      <c r="G1" s="93"/>
      <c r="H1" s="93"/>
      <c r="I1" s="93"/>
      <c r="J1" s="93"/>
    </row>
    <row r="2" spans="1:10" ht="42" customHeight="1" x14ac:dyDescent="0.2">
      <c r="B2" s="33"/>
      <c r="C2" s="34" t="s">
        <v>80</v>
      </c>
      <c r="D2" s="35" t="s">
        <v>81</v>
      </c>
      <c r="E2" s="35" t="s">
        <v>82</v>
      </c>
      <c r="F2" s="35" t="s">
        <v>83</v>
      </c>
      <c r="G2" s="35" t="s">
        <v>54</v>
      </c>
      <c r="H2" s="36" t="s">
        <v>84</v>
      </c>
      <c r="I2" s="36" t="s">
        <v>55</v>
      </c>
      <c r="J2" s="36" t="s">
        <v>85</v>
      </c>
    </row>
    <row r="4" spans="1:10" x14ac:dyDescent="0.2">
      <c r="A4" s="3"/>
    </row>
    <row r="5" spans="1:10" ht="15" x14ac:dyDescent="0.25">
      <c r="A5" s="3"/>
      <c r="C5" s="94"/>
      <c r="D5" s="95"/>
      <c r="E5" s="95"/>
      <c r="F5" s="96"/>
      <c r="G5" s="94"/>
      <c r="H5" s="95"/>
      <c r="I5" s="95"/>
      <c r="J5" s="96"/>
    </row>
    <row r="6" spans="1:10" x14ac:dyDescent="0.2">
      <c r="A6" s="3">
        <v>2011</v>
      </c>
      <c r="B6" s="5">
        <f t="shared" ref="B6:B18" si="0">SUM(C6:J6)</f>
        <v>754466669.81999993</v>
      </c>
      <c r="C6" s="37">
        <v>268725506.51999998</v>
      </c>
      <c r="D6" s="37">
        <v>83338833.540000021</v>
      </c>
      <c r="E6" s="37">
        <v>192782769.75999996</v>
      </c>
      <c r="F6" s="37">
        <v>121407487</v>
      </c>
      <c r="G6" s="37">
        <v>80336534</v>
      </c>
      <c r="H6" s="37">
        <v>6418516</v>
      </c>
      <c r="I6" s="37">
        <v>158082</v>
      </c>
      <c r="J6" s="37">
        <v>1298941</v>
      </c>
    </row>
    <row r="7" spans="1:10" x14ac:dyDescent="0.2">
      <c r="A7" s="3">
        <f>A6+1</f>
        <v>2012</v>
      </c>
      <c r="B7" s="5">
        <f t="shared" si="0"/>
        <v>783449113.69999993</v>
      </c>
      <c r="C7" s="37">
        <v>281220954.64999998</v>
      </c>
      <c r="D7" s="37">
        <v>84168273.069999993</v>
      </c>
      <c r="E7" s="37">
        <v>194206572.97999996</v>
      </c>
      <c r="F7" s="37">
        <v>128979851</v>
      </c>
      <c r="G7" s="37">
        <v>86554626</v>
      </c>
      <c r="H7" s="37">
        <v>6834941</v>
      </c>
      <c r="I7" s="37">
        <v>155804</v>
      </c>
      <c r="J7" s="37">
        <v>1328091</v>
      </c>
    </row>
    <row r="8" spans="1:10" x14ac:dyDescent="0.2">
      <c r="A8" s="3">
        <f t="shared" ref="A8:A18" si="1">A7+1</f>
        <v>2013</v>
      </c>
      <c r="B8" s="5">
        <f t="shared" si="0"/>
        <v>814644301.5</v>
      </c>
      <c r="C8" s="37">
        <v>287291133.52999997</v>
      </c>
      <c r="D8" s="37">
        <v>87021883.129999995</v>
      </c>
      <c r="E8" s="37">
        <v>203179610.86000001</v>
      </c>
      <c r="F8" s="37">
        <v>100652663.27</v>
      </c>
      <c r="G8" s="37">
        <v>127931414.90000002</v>
      </c>
      <c r="H8" s="37">
        <v>7077824.8700000001</v>
      </c>
      <c r="I8" s="37">
        <v>153123.74</v>
      </c>
      <c r="J8" s="37">
        <v>1336647.2</v>
      </c>
    </row>
    <row r="9" spans="1:10" x14ac:dyDescent="0.2">
      <c r="A9" s="3">
        <f t="shared" si="1"/>
        <v>2014</v>
      </c>
      <c r="B9" s="5">
        <f t="shared" si="0"/>
        <v>836470876.05999994</v>
      </c>
      <c r="C9" s="37">
        <v>290591982.63</v>
      </c>
      <c r="D9" s="37">
        <v>88384426.730000004</v>
      </c>
      <c r="E9" s="37">
        <v>204924669.72999999</v>
      </c>
      <c r="F9" s="37">
        <v>110411188.92</v>
      </c>
      <c r="G9" s="37">
        <v>133427900.34</v>
      </c>
      <c r="H9" s="37">
        <v>7239934.3099999996</v>
      </c>
      <c r="I9" s="37">
        <v>151002.67000000001</v>
      </c>
      <c r="J9" s="37">
        <v>1339770.73</v>
      </c>
    </row>
    <row r="10" spans="1:10" x14ac:dyDescent="0.2">
      <c r="A10" s="3">
        <f t="shared" si="1"/>
        <v>2015</v>
      </c>
      <c r="B10" s="5">
        <f t="shared" si="0"/>
        <v>848069009.06884122</v>
      </c>
      <c r="C10" s="37">
        <v>295940879.87469882</v>
      </c>
      <c r="D10" s="37">
        <v>88333188.626506001</v>
      </c>
      <c r="E10" s="37">
        <v>205449544.32771084</v>
      </c>
      <c r="F10" s="37">
        <v>112974658.04233061</v>
      </c>
      <c r="G10" s="37">
        <v>136606296.6878854</v>
      </c>
      <c r="H10" s="37">
        <v>7608033.2626506016</v>
      </c>
      <c r="I10" s="37">
        <v>145491.2470588235</v>
      </c>
      <c r="J10" s="37">
        <v>1010917</v>
      </c>
    </row>
    <row r="11" spans="1:10" x14ac:dyDescent="0.2">
      <c r="A11" s="3">
        <f t="shared" si="1"/>
        <v>2016</v>
      </c>
      <c r="B11" s="5">
        <f t="shared" si="0"/>
        <v>873235927.80642521</v>
      </c>
      <c r="C11" s="37">
        <v>310749015.99036139</v>
      </c>
      <c r="D11" s="37">
        <v>88749928.414457858</v>
      </c>
      <c r="E11" s="37">
        <v>204715589.59036142</v>
      </c>
      <c r="F11" s="37">
        <v>119969236.41206953</v>
      </c>
      <c r="G11" s="37">
        <v>140016226.34772229</v>
      </c>
      <c r="H11" s="37">
        <v>7791989.3204819262</v>
      </c>
      <c r="I11" s="37">
        <v>143844.56470588219</v>
      </c>
      <c r="J11" s="37">
        <v>1100097.1662650602</v>
      </c>
    </row>
    <row r="12" spans="1:10" x14ac:dyDescent="0.2">
      <c r="A12" s="3">
        <f t="shared" si="1"/>
        <v>2017</v>
      </c>
      <c r="B12" s="5">
        <f t="shared" si="0"/>
        <v>859270211.18686926</v>
      </c>
      <c r="C12" s="37">
        <v>294253405.64819276</v>
      </c>
      <c r="D12" s="37">
        <v>82899471.903614432</v>
      </c>
      <c r="E12" s="37">
        <v>213633991.96144572</v>
      </c>
      <c r="F12" s="37">
        <v>121918931.97074634</v>
      </c>
      <c r="G12" s="37">
        <v>137562121.61328822</v>
      </c>
      <c r="H12" s="37">
        <v>7758774.5638554217</v>
      </c>
      <c r="I12" s="37">
        <v>142197.88235294091</v>
      </c>
      <c r="J12" s="37">
        <v>1101315.643373494</v>
      </c>
    </row>
    <row r="13" spans="1:10" x14ac:dyDescent="0.2">
      <c r="A13" s="3">
        <f t="shared" si="1"/>
        <v>2018</v>
      </c>
      <c r="B13" s="5">
        <f t="shared" si="0"/>
        <v>909512508.6674726</v>
      </c>
      <c r="C13" s="37">
        <v>323623192.28915668</v>
      </c>
      <c r="D13" s="37">
        <v>86093744.838554204</v>
      </c>
      <c r="E13" s="37">
        <v>221806792.86746988</v>
      </c>
      <c r="F13" s="37">
        <v>130413203.88434154</v>
      </c>
      <c r="G13" s="37">
        <v>138505562.38313109</v>
      </c>
      <c r="H13" s="37">
        <v>7837155.3349397583</v>
      </c>
      <c r="I13" s="37">
        <v>140551.19999999966</v>
      </c>
      <c r="J13" s="37">
        <v>1092305.8698795179</v>
      </c>
    </row>
    <row r="14" spans="1:10" x14ac:dyDescent="0.2">
      <c r="A14" s="3">
        <f t="shared" si="1"/>
        <v>2019</v>
      </c>
      <c r="B14" s="5">
        <f t="shared" si="0"/>
        <v>907143690.21844316</v>
      </c>
      <c r="C14" s="37">
        <v>316413176.16385555</v>
      </c>
      <c r="D14" s="37">
        <v>83808650.746987954</v>
      </c>
      <c r="E14" s="37">
        <v>220154820.13493976</v>
      </c>
      <c r="F14" s="37">
        <v>134423430.54196733</v>
      </c>
      <c r="G14" s="37">
        <v>144434637.29858762</v>
      </c>
      <c r="H14" s="37">
        <v>6707353.0024096388</v>
      </c>
      <c r="I14" s="37">
        <v>138904.51764705841</v>
      </c>
      <c r="J14" s="37">
        <v>1062717.8120481926</v>
      </c>
    </row>
    <row r="15" spans="1:10" x14ac:dyDescent="0.2">
      <c r="A15" s="3">
        <f t="shared" si="1"/>
        <v>2020</v>
      </c>
      <c r="B15" s="5">
        <f>SUM(C15:J15)</f>
        <v>907891652.55668497</v>
      </c>
      <c r="C15" s="37">
        <v>353805930.95903623</v>
      </c>
      <c r="D15" s="37">
        <v>79694764.992771059</v>
      </c>
      <c r="E15" s="37">
        <v>209733279.5373494</v>
      </c>
      <c r="F15" s="37">
        <v>128841062.06228508</v>
      </c>
      <c r="G15" s="37">
        <v>129179340.58086331</v>
      </c>
      <c r="H15" s="37">
        <v>5438441.1759036137</v>
      </c>
      <c r="I15" s="37">
        <v>137566.58823529384</v>
      </c>
      <c r="J15" s="37">
        <v>1061266.6602409636</v>
      </c>
    </row>
    <row r="16" spans="1:10" x14ac:dyDescent="0.2">
      <c r="A16" s="3">
        <f t="shared" si="1"/>
        <v>2021</v>
      </c>
      <c r="B16" s="5">
        <f>SUM(C16:J16)</f>
        <v>936433540.89398074</v>
      </c>
      <c r="C16" s="37">
        <v>360408160.45301205</v>
      </c>
      <c r="D16" s="37">
        <v>85479169.763855413</v>
      </c>
      <c r="E16" s="37">
        <v>214209551.57590359</v>
      </c>
      <c r="F16" s="37">
        <v>132400892.43957959</v>
      </c>
      <c r="G16" s="37">
        <v>137730887.895365</v>
      </c>
      <c r="H16" s="37">
        <v>5029763.2289156616</v>
      </c>
      <c r="I16" s="37">
        <v>138218.4</v>
      </c>
      <c r="J16" s="37">
        <v>1036897.1373493974</v>
      </c>
    </row>
    <row r="17" spans="1:10" x14ac:dyDescent="0.2">
      <c r="A17" s="3">
        <f t="shared" si="1"/>
        <v>2022</v>
      </c>
      <c r="B17" s="70">
        <f>SUM(C17:J17)</f>
        <v>896636876.30211282</v>
      </c>
      <c r="C17" s="84">
        <f>Residential!Q177</f>
        <v>335103034.26107562</v>
      </c>
      <c r="D17" s="84">
        <v>89024083.567961514</v>
      </c>
      <c r="E17" s="84">
        <v>220105337.24250281</v>
      </c>
      <c r="F17" s="84">
        <f>F41</f>
        <v>108681342.23086476</v>
      </c>
      <c r="G17" s="71">
        <f>G41</f>
        <v>137482509.95424706</v>
      </c>
      <c r="H17" s="71">
        <v>5051905.8805661034</v>
      </c>
      <c r="I17" s="71">
        <v>136514.01728512658</v>
      </c>
      <c r="J17" s="71">
        <v>1052149.1476099852</v>
      </c>
    </row>
    <row r="18" spans="1:10" x14ac:dyDescent="0.2">
      <c r="A18" s="3">
        <f t="shared" si="1"/>
        <v>2023</v>
      </c>
      <c r="B18" s="70">
        <f t="shared" si="0"/>
        <v>914480669.25627673</v>
      </c>
      <c r="C18" s="84">
        <f>Residential!Q178</f>
        <v>341242493.49005198</v>
      </c>
      <c r="D18" s="84">
        <v>91261475.092310622</v>
      </c>
      <c r="E18" s="84">
        <v>229532704.72712222</v>
      </c>
      <c r="F18" s="84">
        <f>F42</f>
        <v>108681342.23086476</v>
      </c>
      <c r="G18" s="71">
        <f>G42</f>
        <v>137482509.95424706</v>
      </c>
      <c r="H18" s="71">
        <v>5077521.8495792095</v>
      </c>
      <c r="I18" s="71">
        <v>134830.65145685265</v>
      </c>
      <c r="J18" s="71">
        <v>1067791.2606439681</v>
      </c>
    </row>
    <row r="19" spans="1:10" x14ac:dyDescent="0.2">
      <c r="A19" s="3"/>
      <c r="B19" s="70"/>
      <c r="C19" s="83"/>
      <c r="D19" s="83"/>
      <c r="E19" s="83"/>
      <c r="F19" s="83"/>
      <c r="G19" s="70"/>
      <c r="H19" s="70"/>
      <c r="I19" s="70"/>
      <c r="J19" s="70"/>
    </row>
    <row r="20" spans="1:10" x14ac:dyDescent="0.2">
      <c r="A20" s="11" t="s">
        <v>86</v>
      </c>
      <c r="C20" s="5">
        <v>1186506.8036179999</v>
      </c>
      <c r="D20" s="5">
        <v>3301337.770131859</v>
      </c>
      <c r="E20" s="5">
        <v>8236461.1556725316</v>
      </c>
      <c r="F20" s="5">
        <v>5063931.0557399914</v>
      </c>
      <c r="G20" s="5">
        <v>6351209.7982819034</v>
      </c>
    </row>
    <row r="21" spans="1:10" x14ac:dyDescent="0.2">
      <c r="A21" s="22" t="s">
        <v>87</v>
      </c>
      <c r="B21" s="70"/>
    </row>
    <row r="22" spans="1:10" x14ac:dyDescent="0.2">
      <c r="A22">
        <v>2022</v>
      </c>
      <c r="B22" s="70">
        <f t="shared" ref="B22" si="2">SUM(C22:J22)</f>
        <v>872497429.7186687</v>
      </c>
      <c r="C22" s="71">
        <f>C17-C20</f>
        <v>333916527.4574576</v>
      </c>
      <c r="D22" s="71">
        <f>D17-D20</f>
        <v>85722745.797829658</v>
      </c>
      <c r="E22" s="71">
        <f t="shared" ref="E22:J22" si="3">E17-E20</f>
        <v>211868876.08683029</v>
      </c>
      <c r="F22" s="71">
        <f t="shared" si="3"/>
        <v>103617411.17512476</v>
      </c>
      <c r="G22" s="71">
        <f t="shared" si="3"/>
        <v>131131300.15596515</v>
      </c>
      <c r="H22" s="71">
        <f t="shared" si="3"/>
        <v>5051905.8805661034</v>
      </c>
      <c r="I22" s="71">
        <f t="shared" si="3"/>
        <v>136514.01728512658</v>
      </c>
      <c r="J22" s="71">
        <f t="shared" si="3"/>
        <v>1052149.1476099852</v>
      </c>
    </row>
    <row r="23" spans="1:10" x14ac:dyDescent="0.2">
      <c r="A23">
        <v>2023</v>
      </c>
      <c r="B23" s="70">
        <f t="shared" ref="B23" si="4">SUM(C23:J23)</f>
        <v>890341222.67283237</v>
      </c>
      <c r="C23" s="71">
        <f t="shared" ref="C23:J23" si="5">C18-C20</f>
        <v>340055986.68643397</v>
      </c>
      <c r="D23" s="71">
        <f t="shared" si="5"/>
        <v>87960137.322178766</v>
      </c>
      <c r="E23" s="71">
        <f t="shared" si="5"/>
        <v>221296243.5714497</v>
      </c>
      <c r="F23" s="71">
        <f t="shared" si="5"/>
        <v>103617411.17512476</v>
      </c>
      <c r="G23" s="71">
        <f t="shared" si="5"/>
        <v>131131300.15596515</v>
      </c>
      <c r="H23" s="71">
        <f t="shared" si="5"/>
        <v>5077521.8495792095</v>
      </c>
      <c r="I23" s="71">
        <f t="shared" si="5"/>
        <v>134830.65145685265</v>
      </c>
      <c r="J23" s="71">
        <f t="shared" si="5"/>
        <v>1067791.2606439681</v>
      </c>
    </row>
    <row r="24" spans="1:10" x14ac:dyDescent="0.2">
      <c r="H24" s="26"/>
      <c r="I24" s="26"/>
      <c r="J24" s="26"/>
    </row>
    <row r="25" spans="1:10" x14ac:dyDescent="0.2">
      <c r="A25" s="12" t="s">
        <v>88</v>
      </c>
    </row>
    <row r="27" spans="1:10" x14ac:dyDescent="0.2">
      <c r="A27">
        <f t="shared" ref="A27:A35" si="6">A6</f>
        <v>2011</v>
      </c>
      <c r="C27" s="5">
        <v>9907.1441728086302</v>
      </c>
      <c r="D27" s="5">
        <v>35748.561304021459</v>
      </c>
      <c r="E27" s="5">
        <v>731392.10784698057</v>
      </c>
      <c r="F27" s="5">
        <v>9712598.9600000009</v>
      </c>
      <c r="G27" s="5">
        <v>40168267</v>
      </c>
      <c r="H27" s="5">
        <v>2254.088147497805</v>
      </c>
      <c r="I27" s="5">
        <v>595.4124293785311</v>
      </c>
      <c r="J27" s="5">
        <v>7002.3773584905657</v>
      </c>
    </row>
    <row r="28" spans="1:10" x14ac:dyDescent="0.2">
      <c r="A28">
        <f t="shared" si="6"/>
        <v>2012</v>
      </c>
      <c r="C28" s="5">
        <v>9751.8341288762113</v>
      </c>
      <c r="D28" s="5">
        <v>35045.776434420543</v>
      </c>
      <c r="E28" s="5">
        <v>715749.04046683037</v>
      </c>
      <c r="F28" s="5">
        <v>10748320.916666666</v>
      </c>
      <c r="G28" s="5">
        <v>43277313</v>
      </c>
      <c r="H28" s="5">
        <v>2320.4688507893397</v>
      </c>
      <c r="I28" s="5">
        <v>587.93962264150946</v>
      </c>
      <c r="J28" s="5">
        <v>7008.3957783641163</v>
      </c>
    </row>
    <row r="29" spans="1:10" x14ac:dyDescent="0.2">
      <c r="A29">
        <f t="shared" si="6"/>
        <v>2013</v>
      </c>
      <c r="C29" s="5">
        <v>9348.6788505510231</v>
      </c>
      <c r="D29" s="5">
        <v>35401.132197437117</v>
      </c>
      <c r="E29" s="5">
        <v>746526.43304347829</v>
      </c>
      <c r="F29" s="5">
        <v>8752405.5017391294</v>
      </c>
      <c r="G29" s="5">
        <v>51172565.960000008</v>
      </c>
      <c r="H29" s="5">
        <v>2344.8152625476232</v>
      </c>
      <c r="I29" s="5">
        <v>587.80706333973126</v>
      </c>
      <c r="J29" s="5">
        <v>6961.7041666666664</v>
      </c>
    </row>
    <row r="30" spans="1:10" x14ac:dyDescent="0.2">
      <c r="A30">
        <f t="shared" si="6"/>
        <v>2014</v>
      </c>
      <c r="C30" s="5">
        <v>9164.9398043013734</v>
      </c>
      <c r="D30" s="5">
        <v>35211.749967132564</v>
      </c>
      <c r="E30" s="5">
        <v>733183.07595706615</v>
      </c>
      <c r="F30" s="5">
        <v>9600972.9495652169</v>
      </c>
      <c r="G30" s="5">
        <v>44475966.780000001</v>
      </c>
      <c r="H30" s="5">
        <v>2357.1330978349338</v>
      </c>
      <c r="I30" s="5">
        <v>595.67128205128211</v>
      </c>
      <c r="J30" s="5">
        <v>7032.9172178477693</v>
      </c>
    </row>
    <row r="31" spans="1:10" x14ac:dyDescent="0.2">
      <c r="A31">
        <f t="shared" si="6"/>
        <v>2015</v>
      </c>
      <c r="C31" s="5">
        <v>9045.3159959766435</v>
      </c>
      <c r="D31" s="5">
        <v>34615.57911038051</v>
      </c>
      <c r="E31" s="5">
        <v>707024.52880198741</v>
      </c>
      <c r="F31" s="5">
        <v>8978118.5199203119</v>
      </c>
      <c r="G31" s="5">
        <v>45535432.229295135</v>
      </c>
      <c r="H31" s="5">
        <v>2432.4949150540133</v>
      </c>
      <c r="I31" s="5">
        <v>583.20000000000005</v>
      </c>
      <c r="J31" s="5">
        <v>4879.7280772325021</v>
      </c>
    </row>
    <row r="32" spans="1:10" x14ac:dyDescent="0.2">
      <c r="A32">
        <f t="shared" si="6"/>
        <v>2016</v>
      </c>
      <c r="C32" s="5">
        <v>9266.984410552659</v>
      </c>
      <c r="D32" s="5">
        <v>34096.338753753618</v>
      </c>
      <c r="E32" s="5">
        <v>687734.34352864977</v>
      </c>
      <c r="F32" s="5">
        <v>8886610.1045977436</v>
      </c>
      <c r="G32" s="5">
        <v>46672075.449240766</v>
      </c>
      <c r="H32" s="5">
        <v>2461.9239559184603</v>
      </c>
      <c r="I32" s="5">
        <v>583.19999999999982</v>
      </c>
      <c r="J32" s="5">
        <v>4946.109402465614</v>
      </c>
    </row>
    <row r="33" spans="1:11" x14ac:dyDescent="0.2">
      <c r="A33">
        <f t="shared" si="6"/>
        <v>2017</v>
      </c>
      <c r="C33" s="5">
        <v>8568.0128015896207</v>
      </c>
      <c r="D33" s="5">
        <v>31326.16396408153</v>
      </c>
      <c r="E33" s="5">
        <v>669174.6028549592</v>
      </c>
      <c r="F33" s="5">
        <v>8127928.7980497563</v>
      </c>
      <c r="G33" s="5">
        <v>45854040.537762739</v>
      </c>
      <c r="H33" s="5">
        <v>2401.4778118716804</v>
      </c>
      <c r="I33" s="5">
        <v>583.19999999999982</v>
      </c>
      <c r="J33" s="5">
        <v>5108.5379669431495</v>
      </c>
    </row>
    <row r="34" spans="1:11" x14ac:dyDescent="0.2">
      <c r="A34">
        <f t="shared" si="6"/>
        <v>2018</v>
      </c>
      <c r="C34" s="5">
        <v>9040.72202207378</v>
      </c>
      <c r="D34" s="5">
        <v>32053.766189775386</v>
      </c>
      <c r="E34" s="5">
        <v>672821.41415814927</v>
      </c>
      <c r="F34" s="5">
        <v>9205637.9212476388</v>
      </c>
      <c r="G34" s="5">
        <v>46168520.794377029</v>
      </c>
      <c r="H34" s="5">
        <v>2402.6459375867585</v>
      </c>
      <c r="I34" s="5">
        <v>583.19999999999993</v>
      </c>
      <c r="J34" s="5">
        <v>4985.8008514850571</v>
      </c>
    </row>
    <row r="35" spans="1:11" x14ac:dyDescent="0.2">
      <c r="A35">
        <f t="shared" si="6"/>
        <v>2019</v>
      </c>
      <c r="C35" s="5">
        <v>8551.4378239566031</v>
      </c>
      <c r="D35" s="5">
        <v>31136.34083479429</v>
      </c>
      <c r="E35" s="5">
        <v>643100.74041365075</v>
      </c>
      <c r="F35" s="5">
        <v>9601673.6101405229</v>
      </c>
      <c r="G35" s="5">
        <v>48144879.099529207</v>
      </c>
      <c r="H35" s="5">
        <v>2045.3923922877605</v>
      </c>
      <c r="I35" s="5">
        <v>583.19999999999993</v>
      </c>
      <c r="J35" s="5">
        <v>4904.8514402224273</v>
      </c>
    </row>
    <row r="36" spans="1:11" x14ac:dyDescent="0.2">
      <c r="A36">
        <f>A35+1</f>
        <v>2020</v>
      </c>
      <c r="C36" s="5">
        <v>9383.3000822338563</v>
      </c>
      <c r="D36" s="5">
        <v>29246.67971232309</v>
      </c>
      <c r="E36" s="5">
        <v>594566.34879475378</v>
      </c>
      <c r="F36" s="5">
        <v>8834815.6842709761</v>
      </c>
      <c r="G36" s="5">
        <v>43059780.193621106</v>
      </c>
      <c r="H36" s="5">
        <v>1690.1971058478805</v>
      </c>
      <c r="I36" s="5">
        <v>583.20000000000005</v>
      </c>
      <c r="J36" s="5">
        <v>4918.9648215108391</v>
      </c>
    </row>
    <row r="37" spans="1:11" x14ac:dyDescent="0.2">
      <c r="A37">
        <f t="shared" ref="A37:A39" si="7">A36+1</f>
        <v>2021</v>
      </c>
      <c r="C37" s="5">
        <v>9363.3789615305304</v>
      </c>
      <c r="D37" s="5">
        <v>29724.131014119939</v>
      </c>
      <c r="E37" s="5">
        <v>621648.0335939161</v>
      </c>
      <c r="F37" s="5">
        <v>9513836.5824847613</v>
      </c>
      <c r="G37" s="5">
        <v>45910295.965121664</v>
      </c>
      <c r="H37" s="5">
        <v>1739.2278166105164</v>
      </c>
      <c r="I37" s="5">
        <v>583.19999999999993</v>
      </c>
      <c r="J37" s="5">
        <v>4791.2074117030306</v>
      </c>
    </row>
    <row r="38" spans="1:11" x14ac:dyDescent="0.2">
      <c r="A38">
        <f t="shared" si="7"/>
        <v>2022</v>
      </c>
      <c r="C38" s="70">
        <v>9057.2134598546127</v>
      </c>
      <c r="D38" s="70">
        <v>30248.551908011654</v>
      </c>
      <c r="E38" s="70">
        <v>661558.62298176729</v>
      </c>
      <c r="F38" s="70">
        <v>9056778.5192387309</v>
      </c>
      <c r="G38" s="70">
        <v>45827503.318082355</v>
      </c>
      <c r="H38" s="83">
        <f>H37</f>
        <v>1739.2278166105164</v>
      </c>
      <c r="I38" s="83">
        <f t="shared" ref="I38:J39" si="8">I37</f>
        <v>583.19999999999993</v>
      </c>
      <c r="J38" s="83">
        <f t="shared" si="8"/>
        <v>4791.2074117030306</v>
      </c>
    </row>
    <row r="39" spans="1:11" x14ac:dyDescent="0.2">
      <c r="A39">
        <f t="shared" si="7"/>
        <v>2023</v>
      </c>
      <c r="C39" s="70">
        <v>8848.4322384779043</v>
      </c>
      <c r="D39" s="70">
        <v>30748.662665143824</v>
      </c>
      <c r="E39" s="70">
        <v>667631.54895097821</v>
      </c>
      <c r="F39" s="70">
        <v>9056778.5192387309</v>
      </c>
      <c r="G39" s="70">
        <v>45827503.318082355</v>
      </c>
      <c r="H39" s="83">
        <f>H38</f>
        <v>1739.2278166105164</v>
      </c>
      <c r="I39" s="83">
        <f t="shared" si="8"/>
        <v>583.19999999999993</v>
      </c>
      <c r="J39" s="83">
        <f t="shared" si="8"/>
        <v>4791.2074117030306</v>
      </c>
    </row>
    <row r="40" spans="1:11" x14ac:dyDescent="0.2">
      <c r="F40" s="31"/>
      <c r="G40" s="16"/>
    </row>
    <row r="41" spans="1:11" x14ac:dyDescent="0.2">
      <c r="F41" s="39">
        <v>108681342.23086476</v>
      </c>
      <c r="G41" s="39">
        <v>137482509.95424706</v>
      </c>
      <c r="H41" s="72"/>
      <c r="I41" s="72"/>
      <c r="J41" s="72"/>
    </row>
    <row r="42" spans="1:11" x14ac:dyDescent="0.2">
      <c r="F42" s="39">
        <v>108681342.23086476</v>
      </c>
      <c r="G42" s="39">
        <v>137482509.95424706</v>
      </c>
      <c r="H42" s="72"/>
      <c r="I42" s="72"/>
      <c r="J42" s="72"/>
    </row>
    <row r="43" spans="1:11" x14ac:dyDescent="0.2">
      <c r="K43" s="14"/>
    </row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</sheetData>
  <mergeCells count="3">
    <mergeCell ref="C1:J1"/>
    <mergeCell ref="G5:J5"/>
    <mergeCell ref="C5:F5"/>
  </mergeCells>
  <phoneticPr fontId="0" type="noConversion"/>
  <pageMargins left="0.38" right="0.75" top="0.73" bottom="0.74" header="0.5" footer="0.5"/>
  <pageSetup scale="2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  <pageSetUpPr fitToPage="1"/>
  </sheetPr>
  <dimension ref="A1:X64"/>
  <sheetViews>
    <sheetView tabSelected="1" zoomScale="110" zoomScaleNormal="110" workbookViewId="0">
      <pane xSplit="1" ySplit="2" topLeftCell="B3" activePane="bottomRight" state="frozen"/>
      <selection activeCell="R25" sqref="R25"/>
      <selection pane="topRight" activeCell="R25" sqref="R25"/>
      <selection pane="bottomLeft" activeCell="R25" sqref="R25"/>
      <selection pane="bottomRight" activeCell="F64" sqref="F64"/>
    </sheetView>
  </sheetViews>
  <sheetFormatPr defaultRowHeight="12.75" x14ac:dyDescent="0.2"/>
  <cols>
    <col min="1" max="1" width="32.7109375" customWidth="1"/>
    <col min="2" max="2" width="1.7109375" customWidth="1"/>
    <col min="3" max="11" width="12" style="1" bestFit="1" customWidth="1"/>
    <col min="12" max="12" width="11.7109375" style="1" customWidth="1"/>
    <col min="13" max="13" width="12.5703125" style="1" customWidth="1"/>
    <col min="14" max="14" width="12" bestFit="1" customWidth="1"/>
    <col min="15" max="15" width="11.7109375" customWidth="1"/>
    <col min="17" max="17" width="11.28515625" bestFit="1" customWidth="1"/>
    <col min="22" max="22" width="11.140625" customWidth="1"/>
  </cols>
  <sheetData>
    <row r="1" spans="1:16" ht="15.75" x14ac:dyDescent="0.25">
      <c r="A1" s="17" t="s">
        <v>23</v>
      </c>
      <c r="B1" s="17"/>
      <c r="N1" s="1"/>
    </row>
    <row r="2" spans="1:16" ht="25.5" x14ac:dyDescent="0.2">
      <c r="A2" s="11" t="s">
        <v>24</v>
      </c>
      <c r="C2" s="19" t="s">
        <v>25</v>
      </c>
      <c r="D2" s="19" t="s">
        <v>26</v>
      </c>
      <c r="E2" s="19" t="s">
        <v>27</v>
      </c>
      <c r="F2" s="19" t="s">
        <v>28</v>
      </c>
      <c r="G2" s="19" t="s">
        <v>29</v>
      </c>
      <c r="H2" s="19" t="s">
        <v>30</v>
      </c>
      <c r="I2" s="19" t="s">
        <v>31</v>
      </c>
      <c r="J2" s="19" t="s">
        <v>32</v>
      </c>
      <c r="K2" s="19" t="s">
        <v>33</v>
      </c>
      <c r="L2" s="19" t="s">
        <v>34</v>
      </c>
      <c r="M2" s="19" t="s">
        <v>35</v>
      </c>
      <c r="N2" s="19" t="s">
        <v>36</v>
      </c>
      <c r="O2" s="19" t="s">
        <v>37</v>
      </c>
    </row>
    <row r="3" spans="1:16" hidden="1" x14ac:dyDescent="0.2">
      <c r="A3" s="11" t="s">
        <v>38</v>
      </c>
      <c r="B3" s="11"/>
      <c r="C3" s="13" t="e">
        <f>+#REF!</f>
        <v>#REF!</v>
      </c>
      <c r="D3" s="5" t="e">
        <f>+#REF!</f>
        <v>#REF!</v>
      </c>
      <c r="E3" s="13" t="e">
        <f>+#REF!</f>
        <v>#REF!</v>
      </c>
      <c r="F3" s="13" t="e">
        <f>+#REF!</f>
        <v>#REF!</v>
      </c>
      <c r="G3" s="13" t="e">
        <f>+#REF!</f>
        <v>#REF!</v>
      </c>
      <c r="H3" s="13" t="e">
        <f>+#REF!</f>
        <v>#REF!</v>
      </c>
      <c r="I3" s="13" t="e">
        <f>+#REF!</f>
        <v>#REF!</v>
      </c>
      <c r="J3" s="13" t="e">
        <f>+#REF!</f>
        <v>#REF!</v>
      </c>
      <c r="K3" s="13" t="e">
        <f>+#REF!</f>
        <v>#REF!</v>
      </c>
      <c r="L3" s="15"/>
      <c r="M3" s="15"/>
      <c r="N3" s="1"/>
      <c r="O3" s="1"/>
    </row>
    <row r="4" spans="1:16" hidden="1" x14ac:dyDescent="0.2">
      <c r="A4" s="11" t="s">
        <v>39</v>
      </c>
      <c r="B4" s="11"/>
      <c r="C4" s="13" t="e">
        <f>+#REF!</f>
        <v>#REF!</v>
      </c>
      <c r="D4" s="13" t="e">
        <f>+#REF!</f>
        <v>#REF!</v>
      </c>
      <c r="E4" s="13" t="e">
        <f>+#REF!</f>
        <v>#REF!</v>
      </c>
      <c r="F4" s="13" t="e">
        <f>+#REF!</f>
        <v>#REF!</v>
      </c>
      <c r="G4" s="13" t="e">
        <f>+#REF!</f>
        <v>#REF!</v>
      </c>
      <c r="H4" s="13" t="e">
        <f>+#REF!</f>
        <v>#REF!</v>
      </c>
      <c r="I4" s="13" t="e">
        <f>+#REF!</f>
        <v>#REF!</v>
      </c>
      <c r="J4" s="13" t="e">
        <f>+#REF!</f>
        <v>#REF!</v>
      </c>
      <c r="K4" s="13" t="e">
        <f>+#REF!</f>
        <v>#REF!</v>
      </c>
      <c r="L4" s="13" t="e">
        <f>+#REF!</f>
        <v>#REF!</v>
      </c>
      <c r="M4" s="13"/>
      <c r="N4" s="13" t="e">
        <f>+#REF!</f>
        <v>#REF!</v>
      </c>
      <c r="O4" s="1"/>
    </row>
    <row r="5" spans="1:16" hidden="1" x14ac:dyDescent="0.2">
      <c r="A5" s="11" t="s">
        <v>40</v>
      </c>
      <c r="B5" s="11"/>
      <c r="C5" s="18" t="e">
        <f t="shared" ref="C5:K5" si="0">(C4-C3)/C3</f>
        <v>#REF!</v>
      </c>
      <c r="D5" s="18" t="e">
        <f t="shared" si="0"/>
        <v>#REF!</v>
      </c>
      <c r="E5" s="18" t="e">
        <f t="shared" si="0"/>
        <v>#REF!</v>
      </c>
      <c r="F5" s="18" t="e">
        <f t="shared" si="0"/>
        <v>#REF!</v>
      </c>
      <c r="G5" s="18" t="e">
        <f t="shared" si="0"/>
        <v>#REF!</v>
      </c>
      <c r="H5" s="18" t="e">
        <f t="shared" si="0"/>
        <v>#REF!</v>
      </c>
      <c r="I5" s="18" t="e">
        <f t="shared" si="0"/>
        <v>#REF!</v>
      </c>
      <c r="J5" s="18" t="e">
        <f t="shared" si="0"/>
        <v>#REF!</v>
      </c>
      <c r="K5" s="18" t="e">
        <f t="shared" si="0"/>
        <v>#REF!</v>
      </c>
      <c r="L5" s="24"/>
      <c r="M5" s="24"/>
      <c r="N5" s="21"/>
      <c r="O5" s="1"/>
    </row>
    <row r="6" spans="1:16" ht="5.0999999999999996" customHeight="1" x14ac:dyDescent="0.2">
      <c r="A6" s="11"/>
      <c r="B6" s="11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"/>
      <c r="O6" s="1"/>
    </row>
    <row r="7" spans="1:16" x14ac:dyDescent="0.2">
      <c r="A7" s="11" t="s">
        <v>41</v>
      </c>
      <c r="B7" s="11"/>
      <c r="C7" s="5">
        <f ca="1">OFFSET('Rate Class Energy Model'!$B$6,COLUMN()-COLUMN($C7),0)</f>
        <v>754466669.81999993</v>
      </c>
      <c r="D7" s="5">
        <f ca="1">OFFSET('Rate Class Energy Model'!$B$6,COLUMN()-COLUMN($C7),0)</f>
        <v>783449113.69999993</v>
      </c>
      <c r="E7" s="5">
        <f ca="1">OFFSET('Rate Class Energy Model'!$B$6,COLUMN()-COLUMN($C7),0)</f>
        <v>814644301.5</v>
      </c>
      <c r="F7" s="5">
        <f ca="1">OFFSET('Rate Class Energy Model'!$B$6,COLUMN()-COLUMN($C7),0)</f>
        <v>836470876.05999994</v>
      </c>
      <c r="G7" s="5">
        <f ca="1">OFFSET('Rate Class Energy Model'!$B$6,COLUMN()-COLUMN($C7),0)</f>
        <v>848069009.06884122</v>
      </c>
      <c r="H7" s="5">
        <f ca="1">OFFSET('Rate Class Energy Model'!$B$6,COLUMN()-COLUMN($C7),0)</f>
        <v>873235927.80642521</v>
      </c>
      <c r="I7" s="5">
        <f ca="1">OFFSET('Rate Class Energy Model'!$B$6,COLUMN()-COLUMN($C7),0)</f>
        <v>859270211.18686926</v>
      </c>
      <c r="J7" s="5">
        <f ca="1">OFFSET('Rate Class Energy Model'!$B$6,COLUMN()-COLUMN($C7),0)</f>
        <v>909512508.6674726</v>
      </c>
      <c r="K7" s="5">
        <f ca="1">OFFSET('Rate Class Energy Model'!$B$6,COLUMN()-COLUMN($C7),0)</f>
        <v>907143690.21844316</v>
      </c>
      <c r="L7" s="5">
        <f ca="1">OFFSET('Rate Class Energy Model'!$B$6,COLUMN()-COLUMN($C7),0)</f>
        <v>907891652.55668497</v>
      </c>
      <c r="M7" s="5">
        <f ca="1">OFFSET('Rate Class Energy Model'!$B$6,COLUMN()-COLUMN($C7),0)</f>
        <v>936433540.89398074</v>
      </c>
      <c r="N7" s="5">
        <f ca="1">OFFSET('Rate Class Energy Model'!$B$6,COLUMN()-COLUMN($C7)+5,0)</f>
        <v>872497429.7186687</v>
      </c>
      <c r="O7" s="5">
        <f ca="1">OFFSET('Rate Class Energy Model'!$B$6,COLUMN()-COLUMN($C7)+5,0)</f>
        <v>890341222.67283237</v>
      </c>
      <c r="P7" s="5"/>
    </row>
    <row r="8" spans="1:16" x14ac:dyDescent="0.2">
      <c r="A8" s="11"/>
      <c r="B8" s="11"/>
      <c r="C8" s="15"/>
      <c r="D8" s="15"/>
      <c r="E8" s="15"/>
      <c r="F8" s="15"/>
      <c r="G8" s="15"/>
      <c r="H8" s="15"/>
      <c r="I8" s="15"/>
      <c r="N8" s="1"/>
      <c r="O8" s="1"/>
    </row>
    <row r="9" spans="1:16" ht="15.75" x14ac:dyDescent="0.25">
      <c r="A9" s="17" t="s">
        <v>42</v>
      </c>
      <c r="B9" s="17"/>
      <c r="N9" s="1"/>
      <c r="O9" s="1"/>
    </row>
    <row r="10" spans="1:16" x14ac:dyDescent="0.2">
      <c r="A10" s="16" t="str">
        <f>'Rate Class Energy Model'!C2</f>
        <v xml:space="preserve">Residential </v>
      </c>
      <c r="B10" s="16"/>
      <c r="N10" s="1"/>
      <c r="O10" s="1"/>
      <c r="P10" s="1"/>
    </row>
    <row r="11" spans="1:16" x14ac:dyDescent="0.2">
      <c r="A11" t="s">
        <v>43</v>
      </c>
      <c r="C11" s="5">
        <v>27124.416666666668</v>
      </c>
      <c r="D11" s="5">
        <v>28837.75</v>
      </c>
      <c r="E11" s="5">
        <v>30730.666666666668</v>
      </c>
      <c r="F11" s="5">
        <v>31706.916666666668</v>
      </c>
      <c r="G11" s="5">
        <v>32717.583333333332</v>
      </c>
      <c r="H11" s="5">
        <v>33532.916666666664</v>
      </c>
      <c r="I11" s="5">
        <v>34343.25</v>
      </c>
      <c r="J11" s="5">
        <v>35796.166666666664</v>
      </c>
      <c r="K11" s="5">
        <v>37001.166666666664</v>
      </c>
      <c r="L11" s="5">
        <v>37705.916666666664</v>
      </c>
      <c r="M11" s="5">
        <v>38491.25</v>
      </c>
      <c r="N11" s="5">
        <v>39229.25</v>
      </c>
      <c r="O11" s="5">
        <v>40087.583333333314</v>
      </c>
      <c r="P11" s="5"/>
    </row>
    <row r="12" spans="1:16" x14ac:dyDescent="0.2">
      <c r="A12" t="s">
        <v>44</v>
      </c>
      <c r="C12" s="5">
        <f ca="1">OFFSET('Rate Class Energy Model'!$C$6,COLUMN()-COLUMN($C12),0)</f>
        <v>268725506.51999998</v>
      </c>
      <c r="D12" s="5">
        <f ca="1">OFFSET('Rate Class Energy Model'!$C$6,COLUMN()-COLUMN($C12),0)</f>
        <v>281220954.64999998</v>
      </c>
      <c r="E12" s="5">
        <f ca="1">OFFSET('Rate Class Energy Model'!$C$6,COLUMN()-COLUMN($C12),0)</f>
        <v>287291133.52999997</v>
      </c>
      <c r="F12" s="5">
        <f ca="1">OFFSET('Rate Class Energy Model'!$C$6,COLUMN()-COLUMN($C12),0)</f>
        <v>290591982.63</v>
      </c>
      <c r="G12" s="5">
        <f ca="1">OFFSET('Rate Class Energy Model'!$C$6,COLUMN()-COLUMN($C12),0)</f>
        <v>295940879.87469882</v>
      </c>
      <c r="H12" s="5">
        <f ca="1">OFFSET('Rate Class Energy Model'!$C$6,COLUMN()-COLUMN($C12),0)</f>
        <v>310749015.99036139</v>
      </c>
      <c r="I12" s="5">
        <f ca="1">OFFSET('Rate Class Energy Model'!$C$6,COLUMN()-COLUMN($C12),0)</f>
        <v>294253405.64819276</v>
      </c>
      <c r="J12" s="5">
        <f ca="1">OFFSET('Rate Class Energy Model'!$C$6,COLUMN()-COLUMN($C12),0)</f>
        <v>323623192.28915668</v>
      </c>
      <c r="K12" s="5">
        <f ca="1">OFFSET('Rate Class Energy Model'!$C$6,COLUMN()-COLUMN($C12),0)</f>
        <v>316413176.16385555</v>
      </c>
      <c r="L12" s="5">
        <f ca="1">OFFSET('Rate Class Energy Model'!$C$6,COLUMN()-COLUMN($C12),0)</f>
        <v>353805930.95903623</v>
      </c>
      <c r="M12" s="5">
        <f ca="1">OFFSET('Rate Class Energy Model'!$C$6,COLUMN()-COLUMN($C12),0)</f>
        <v>360408160.45301205</v>
      </c>
      <c r="N12" s="5">
        <f ca="1">OFFSET('Rate Class Energy Model'!$C$6,COLUMN()-COLUMN($C12)+5,0)</f>
        <v>333916527.4574576</v>
      </c>
      <c r="O12" s="5">
        <f ca="1">OFFSET('Rate Class Energy Model'!$C$6,COLUMN()-COLUMN($C12)+5,0)</f>
        <v>340055986.68643397</v>
      </c>
      <c r="P12" s="5"/>
    </row>
    <row r="13" spans="1:16" ht="5.0999999999999996" customHeight="1" x14ac:dyDescent="0.2">
      <c r="N13" s="21"/>
      <c r="O13" s="1"/>
      <c r="P13" s="1"/>
    </row>
    <row r="14" spans="1:16" x14ac:dyDescent="0.2">
      <c r="A14" s="16" t="str">
        <f>'Rate Class Energy Model'!D2</f>
        <v>General Service &lt; 50 kW</v>
      </c>
      <c r="B14" s="16"/>
      <c r="N14" s="1"/>
      <c r="O14" s="1"/>
      <c r="P14" s="1"/>
    </row>
    <row r="15" spans="1:16" x14ac:dyDescent="0.2">
      <c r="A15" t="s">
        <v>43</v>
      </c>
      <c r="C15" s="5">
        <v>2331.25</v>
      </c>
      <c r="D15" s="5">
        <v>2401.6666666666665</v>
      </c>
      <c r="E15" s="5">
        <v>2458.1666666666665</v>
      </c>
      <c r="F15" s="5">
        <v>2510.0833333333335</v>
      </c>
      <c r="G15" s="5">
        <v>2551.8333333333335</v>
      </c>
      <c r="H15" s="5">
        <v>2602.9166666666665</v>
      </c>
      <c r="I15" s="5">
        <v>2646.3333333333335</v>
      </c>
      <c r="J15" s="5">
        <v>2685.9166666666665</v>
      </c>
      <c r="K15" s="5">
        <v>2691.6666666666665</v>
      </c>
      <c r="L15" s="5">
        <v>2724.9166666666665</v>
      </c>
      <c r="M15" s="5">
        <v>2875.75</v>
      </c>
      <c r="N15" s="5">
        <v>2943.0857992373026</v>
      </c>
      <c r="O15" s="5">
        <v>2989.9091003503345</v>
      </c>
      <c r="P15" s="5"/>
    </row>
    <row r="16" spans="1:16" x14ac:dyDescent="0.2">
      <c r="A16" t="s">
        <v>44</v>
      </c>
      <c r="C16" s="5">
        <f ca="1">OFFSET('Rate Class Energy Model'!$D$6,COLUMN()-COLUMN($C16),0)</f>
        <v>83338833.540000021</v>
      </c>
      <c r="D16" s="5">
        <f ca="1">OFFSET('Rate Class Energy Model'!$D$6,COLUMN()-COLUMN($C16),0)</f>
        <v>84168273.069999993</v>
      </c>
      <c r="E16" s="5">
        <f ca="1">OFFSET('Rate Class Energy Model'!$D$6,COLUMN()-COLUMN($C16),0)</f>
        <v>87021883.129999995</v>
      </c>
      <c r="F16" s="5">
        <f ca="1">OFFSET('Rate Class Energy Model'!$D$6,COLUMN()-COLUMN($C16),0)</f>
        <v>88384426.730000004</v>
      </c>
      <c r="G16" s="5">
        <f ca="1">OFFSET('Rate Class Energy Model'!$D$6,COLUMN()-COLUMN($C16),0)</f>
        <v>88333188.626506001</v>
      </c>
      <c r="H16" s="5">
        <f ca="1">OFFSET('Rate Class Energy Model'!$D$6,COLUMN()-COLUMN($C16),0)</f>
        <v>88749928.414457858</v>
      </c>
      <c r="I16" s="5">
        <f ca="1">OFFSET('Rate Class Energy Model'!$D$6,COLUMN()-COLUMN($C16),0)</f>
        <v>82899471.903614432</v>
      </c>
      <c r="J16" s="5">
        <f ca="1">OFFSET('Rate Class Energy Model'!$D$6,COLUMN()-COLUMN($C16),0)</f>
        <v>86093744.838554204</v>
      </c>
      <c r="K16" s="5">
        <f ca="1">OFFSET('Rate Class Energy Model'!$D$6,COLUMN()-COLUMN($C16),0)</f>
        <v>83808650.746987954</v>
      </c>
      <c r="L16" s="5">
        <f ca="1">OFFSET('Rate Class Energy Model'!$D$6,COLUMN()-COLUMN($C16),0)</f>
        <v>79694764.992771059</v>
      </c>
      <c r="M16" s="5">
        <f ca="1">OFFSET('Rate Class Energy Model'!$D$6,COLUMN()-COLUMN($C16),0)</f>
        <v>85479169.763855413</v>
      </c>
      <c r="N16" s="5">
        <f ca="1">OFFSET('Rate Class Energy Model'!$D$6,COLUMN()-COLUMN($C16)+5,0)</f>
        <v>85722745.797829658</v>
      </c>
      <c r="O16" s="5">
        <f ca="1">OFFSET('Rate Class Energy Model'!$D$6,COLUMN()-COLUMN($C16)+5,0)</f>
        <v>87960137.322178766</v>
      </c>
      <c r="P16" s="5"/>
    </row>
    <row r="17" spans="1:21" ht="5.0999999999999996" customHeight="1" x14ac:dyDescent="0.2">
      <c r="N17" s="21"/>
      <c r="O17" s="1"/>
      <c r="P17" s="1"/>
      <c r="S17">
        <f>IF(R17="Over",Q17*12*C17,L17)</f>
        <v>0</v>
      </c>
      <c r="U17" s="74">
        <v>1</v>
      </c>
    </row>
    <row r="18" spans="1:21" x14ac:dyDescent="0.2">
      <c r="A18" s="16" t="str">
        <f>'Rate Class Energy Model'!E2</f>
        <v>General Service  50 to 999 kW</v>
      </c>
      <c r="B18" s="16"/>
      <c r="N18" s="5"/>
      <c r="O18" s="1"/>
      <c r="P18" s="1"/>
      <c r="T18">
        <f t="shared" ref="T18:T23" si="1">IF(R18="Over",(S4-S18),M18+N18)</f>
        <v>0</v>
      </c>
    </row>
    <row r="19" spans="1:21" x14ac:dyDescent="0.2">
      <c r="A19" t="s">
        <v>43</v>
      </c>
      <c r="C19" s="5">
        <v>263.58333333333331</v>
      </c>
      <c r="D19" s="5">
        <v>271.33333333333331</v>
      </c>
      <c r="E19" s="5">
        <v>272.16666666666669</v>
      </c>
      <c r="F19" s="5">
        <v>279.5</v>
      </c>
      <c r="G19" s="5">
        <v>290.58333333333331</v>
      </c>
      <c r="H19" s="5">
        <v>297.66666666666669</v>
      </c>
      <c r="I19" s="5">
        <v>319.25</v>
      </c>
      <c r="J19" s="5">
        <v>329.66666666666669</v>
      </c>
      <c r="K19" s="5">
        <v>342.33333333333331</v>
      </c>
      <c r="L19" s="5">
        <v>352.75</v>
      </c>
      <c r="M19" s="5">
        <v>344.58333333333331</v>
      </c>
      <c r="N19" s="5">
        <v>332.7072304649999</v>
      </c>
      <c r="O19" s="5">
        <v>343.80146517608017</v>
      </c>
      <c r="P19" s="5"/>
      <c r="T19">
        <f t="shared" si="1"/>
        <v>677.29056379833321</v>
      </c>
    </row>
    <row r="20" spans="1:21" x14ac:dyDescent="0.2">
      <c r="A20" t="s">
        <v>44</v>
      </c>
      <c r="C20" s="5">
        <f ca="1">OFFSET('Rate Class Energy Model'!$E$6,COLUMN()-COLUMN($C20),0)</f>
        <v>192782769.75999996</v>
      </c>
      <c r="D20" s="5">
        <f ca="1">OFFSET('Rate Class Energy Model'!$E$6,COLUMN()-COLUMN($C20),0)</f>
        <v>194206572.97999996</v>
      </c>
      <c r="E20" s="5">
        <f ca="1">OFFSET('Rate Class Energy Model'!$E$6,COLUMN()-COLUMN($C20),0)</f>
        <v>203179610.86000001</v>
      </c>
      <c r="F20" s="5">
        <f ca="1">OFFSET('Rate Class Energy Model'!$E$6,COLUMN()-COLUMN($C20),0)</f>
        <v>204924669.72999999</v>
      </c>
      <c r="G20" s="5">
        <f ca="1">OFFSET('Rate Class Energy Model'!$E$6,COLUMN()-COLUMN($C20),0)</f>
        <v>205449544.32771084</v>
      </c>
      <c r="H20" s="5">
        <f ca="1">OFFSET('Rate Class Energy Model'!$E$6,COLUMN()-COLUMN($C20),0)</f>
        <v>204715589.59036142</v>
      </c>
      <c r="I20" s="5">
        <f ca="1">OFFSET('Rate Class Energy Model'!$E$6,COLUMN()-COLUMN($C20),0)</f>
        <v>213633991.96144572</v>
      </c>
      <c r="J20" s="5">
        <f ca="1">OFFSET('Rate Class Energy Model'!$E$6,COLUMN()-COLUMN($C20),0)</f>
        <v>221806792.86746988</v>
      </c>
      <c r="K20" s="5">
        <f ca="1">OFFSET('Rate Class Energy Model'!$E$6,COLUMN()-COLUMN($C20),0)</f>
        <v>220154820.13493976</v>
      </c>
      <c r="L20" s="5">
        <f ca="1">OFFSET('Rate Class Energy Model'!$E$6,COLUMN()-COLUMN($C20),0)</f>
        <v>209733279.5373494</v>
      </c>
      <c r="M20" s="5">
        <f ca="1">OFFSET('Rate Class Energy Model'!$E$6,COLUMN()-COLUMN($C20),0)</f>
        <v>214209551.57590359</v>
      </c>
      <c r="N20" s="5">
        <f ca="1">OFFSET('Rate Class Energy Model'!$E$6,COLUMN()-COLUMN($C20)+5,0)</f>
        <v>211868876.08683029</v>
      </c>
      <c r="O20" s="5">
        <f ca="1">OFFSET('Rate Class Energy Model'!$E$6,COLUMN()-COLUMN($C20)+5,0)</f>
        <v>221296243.5714497</v>
      </c>
      <c r="P20" s="5"/>
      <c r="T20">
        <f t="shared" ca="1" si="1"/>
        <v>426078427.66273391</v>
      </c>
    </row>
    <row r="21" spans="1:21" x14ac:dyDescent="0.2">
      <c r="A21" t="s">
        <v>45</v>
      </c>
      <c r="C21" s="5">
        <v>503231</v>
      </c>
      <c r="D21" s="5">
        <v>520812.31</v>
      </c>
      <c r="E21" s="5">
        <v>541769.57999999996</v>
      </c>
      <c r="F21" s="5">
        <v>537015.85</v>
      </c>
      <c r="G21" s="5">
        <v>553187.45000000007</v>
      </c>
      <c r="H21" s="5">
        <v>559203.87</v>
      </c>
      <c r="I21" s="5">
        <v>577937.55000000005</v>
      </c>
      <c r="J21" s="5">
        <v>598252.29</v>
      </c>
      <c r="K21" s="5">
        <v>592126.44000000006</v>
      </c>
      <c r="L21" s="5">
        <v>567108.6</v>
      </c>
      <c r="M21" s="5">
        <v>580241.52</v>
      </c>
      <c r="N21" s="5">
        <v>569878.19472596003</v>
      </c>
      <c r="O21" s="5">
        <v>595235.629297668</v>
      </c>
      <c r="P21" s="5"/>
      <c r="T21">
        <f t="shared" si="1"/>
        <v>1150119.71472596</v>
      </c>
    </row>
    <row r="22" spans="1:21" ht="5.0999999999999996" customHeight="1" x14ac:dyDescent="0.2">
      <c r="N22" s="21"/>
      <c r="O22" s="1"/>
      <c r="P22" s="1"/>
      <c r="T22">
        <f t="shared" si="1"/>
        <v>0</v>
      </c>
    </row>
    <row r="23" spans="1:21" x14ac:dyDescent="0.2">
      <c r="A23" s="16" t="s">
        <v>46</v>
      </c>
      <c r="B23" s="16"/>
      <c r="L23" s="5"/>
      <c r="M23" s="5"/>
      <c r="N23" s="5"/>
      <c r="O23" s="1"/>
      <c r="P23" s="1"/>
      <c r="T23">
        <f t="shared" si="1"/>
        <v>0</v>
      </c>
    </row>
    <row r="24" spans="1:21" x14ac:dyDescent="0.2">
      <c r="A24" t="s">
        <v>43</v>
      </c>
      <c r="C24" s="5">
        <v>12.5</v>
      </c>
      <c r="D24" s="5">
        <v>12</v>
      </c>
      <c r="E24" s="5">
        <v>11.5</v>
      </c>
      <c r="F24" s="5">
        <v>11.5</v>
      </c>
      <c r="G24" s="5">
        <v>12.583333333333334</v>
      </c>
      <c r="H24" s="5">
        <v>13.5</v>
      </c>
      <c r="I24" s="5">
        <v>15</v>
      </c>
      <c r="J24" s="5">
        <v>14.166666666666666</v>
      </c>
      <c r="K24" s="5">
        <v>14</v>
      </c>
      <c r="L24" s="5">
        <v>14.583333333333334</v>
      </c>
      <c r="M24" s="5">
        <v>13.916666666666666</v>
      </c>
      <c r="N24" s="5">
        <v>12</v>
      </c>
      <c r="O24" s="5">
        <v>12</v>
      </c>
      <c r="P24" s="5"/>
    </row>
    <row r="25" spans="1:21" x14ac:dyDescent="0.2">
      <c r="A25" t="s">
        <v>44</v>
      </c>
      <c r="C25" s="5">
        <f ca="1">OFFSET('Rate Class Energy Model'!$F$6,COLUMN()-COLUMN($C25),0)</f>
        <v>121407487</v>
      </c>
      <c r="D25" s="5">
        <f ca="1">OFFSET('Rate Class Energy Model'!$F$6,COLUMN()-COLUMN($C25),0)</f>
        <v>128979851</v>
      </c>
      <c r="E25" s="5">
        <f ca="1">OFFSET('Rate Class Energy Model'!$F$6,COLUMN()-COLUMN($C25),0)</f>
        <v>100652663.27</v>
      </c>
      <c r="F25" s="5">
        <f ca="1">OFFSET('Rate Class Energy Model'!$F$6,COLUMN()-COLUMN($C25),0)</f>
        <v>110411188.92</v>
      </c>
      <c r="G25" s="5">
        <f ca="1">OFFSET('Rate Class Energy Model'!$F$6,COLUMN()-COLUMN($C25),0)</f>
        <v>112974658.04233061</v>
      </c>
      <c r="H25" s="5">
        <f ca="1">OFFSET('Rate Class Energy Model'!$F$6,COLUMN()-COLUMN($C25),0)</f>
        <v>119969236.41206953</v>
      </c>
      <c r="I25" s="5">
        <f ca="1">OFFSET('Rate Class Energy Model'!$F$6,COLUMN()-COLUMN($C25),0)</f>
        <v>121918931.97074634</v>
      </c>
      <c r="J25" s="5">
        <f ca="1">OFFSET('Rate Class Energy Model'!$F$6,COLUMN()-COLUMN($C25),0)</f>
        <v>130413203.88434154</v>
      </c>
      <c r="K25" s="5">
        <f ca="1">OFFSET('Rate Class Energy Model'!$F$6,COLUMN()-COLUMN($C25),0)</f>
        <v>134423430.54196733</v>
      </c>
      <c r="L25" s="5">
        <f ca="1">OFFSET('Rate Class Energy Model'!$F$6,COLUMN()-COLUMN($C25),0)</f>
        <v>128841062.06228508</v>
      </c>
      <c r="M25" s="5">
        <f ca="1">OFFSET('Rate Class Energy Model'!$F$6,COLUMN()-COLUMN($C25),0)</f>
        <v>132400892.43957959</v>
      </c>
      <c r="N25" s="5">
        <f ca="1">OFFSET('Rate Class Energy Model'!$F$6,COLUMN()-COLUMN($C25)+5,0)</f>
        <v>103617411.17512476</v>
      </c>
      <c r="O25" s="5">
        <f ca="1">OFFSET('Rate Class Energy Model'!$F$6,COLUMN()-COLUMN($C25)+5,0)</f>
        <v>103617411.17512476</v>
      </c>
      <c r="P25" s="5"/>
    </row>
    <row r="26" spans="1:21" x14ac:dyDescent="0.2">
      <c r="A26" t="s">
        <v>45</v>
      </c>
      <c r="C26" s="5">
        <v>260972</v>
      </c>
      <c r="D26" s="5">
        <v>287183</v>
      </c>
      <c r="E26" s="5">
        <v>232734.3</v>
      </c>
      <c r="F26" s="5">
        <v>242503.52999999997</v>
      </c>
      <c r="G26" s="5">
        <v>254931.54</v>
      </c>
      <c r="H26" s="5">
        <v>271131.24</v>
      </c>
      <c r="I26" s="5">
        <v>279302.57</v>
      </c>
      <c r="J26" s="5">
        <v>289804.19999999995</v>
      </c>
      <c r="K26" s="5">
        <v>295909.30999999994</v>
      </c>
      <c r="L26" s="5">
        <v>278402.25</v>
      </c>
      <c r="M26" s="5">
        <v>266215.46999999997</v>
      </c>
      <c r="N26" s="5">
        <v>225593.88847941163</v>
      </c>
      <c r="O26" s="5">
        <v>225593.88847941163</v>
      </c>
      <c r="P26" s="5"/>
    </row>
    <row r="27" spans="1:21" ht="5.0999999999999996" customHeight="1" x14ac:dyDescent="0.2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1"/>
      <c r="P27" s="1"/>
    </row>
    <row r="28" spans="1:21" x14ac:dyDescent="0.2">
      <c r="A28" s="16" t="str">
        <f>'Rate Class Energy Model'!G2</f>
        <v>Large User</v>
      </c>
      <c r="B28" s="16"/>
      <c r="N28" s="5"/>
      <c r="O28" s="1"/>
      <c r="P28" s="1"/>
    </row>
    <row r="29" spans="1:21" x14ac:dyDescent="0.2">
      <c r="A29" t="s">
        <v>43</v>
      </c>
      <c r="C29" s="5">
        <v>2</v>
      </c>
      <c r="D29" s="5">
        <v>2</v>
      </c>
      <c r="E29" s="5">
        <v>2.5</v>
      </c>
      <c r="F29" s="5">
        <v>3</v>
      </c>
      <c r="G29" s="5">
        <v>3</v>
      </c>
      <c r="H29" s="5">
        <v>3</v>
      </c>
      <c r="I29" s="5">
        <v>3</v>
      </c>
      <c r="J29" s="5">
        <v>3</v>
      </c>
      <c r="K29" s="5">
        <v>3</v>
      </c>
      <c r="L29" s="5">
        <v>3</v>
      </c>
      <c r="M29" s="5">
        <v>3</v>
      </c>
      <c r="N29" s="5">
        <v>3</v>
      </c>
      <c r="O29" s="5">
        <v>3</v>
      </c>
      <c r="P29" s="5"/>
    </row>
    <row r="30" spans="1:21" x14ac:dyDescent="0.2">
      <c r="A30" t="s">
        <v>44</v>
      </c>
      <c r="C30" s="5">
        <f ca="1">OFFSET('Rate Class Energy Model'!$G$6,COLUMN()-COLUMN($C30),0)</f>
        <v>80336534</v>
      </c>
      <c r="D30" s="5">
        <f ca="1">OFFSET('Rate Class Energy Model'!$G$6,COLUMN()-COLUMN($C30),0)</f>
        <v>86554626</v>
      </c>
      <c r="E30" s="5">
        <f ca="1">OFFSET('Rate Class Energy Model'!$G$6,COLUMN()-COLUMN($C30),0)</f>
        <v>127931414.90000002</v>
      </c>
      <c r="F30" s="5">
        <f ca="1">OFFSET('Rate Class Energy Model'!$G$6,COLUMN()-COLUMN($C30),0)</f>
        <v>133427900.34</v>
      </c>
      <c r="G30" s="5">
        <f ca="1">OFFSET('Rate Class Energy Model'!$G$6,COLUMN()-COLUMN($C30),0)</f>
        <v>136606296.6878854</v>
      </c>
      <c r="H30" s="5">
        <f ca="1">OFFSET('Rate Class Energy Model'!$G$6,COLUMN()-COLUMN($C30),0)</f>
        <v>140016226.34772229</v>
      </c>
      <c r="I30" s="5">
        <f ca="1">OFFSET('Rate Class Energy Model'!$G$6,COLUMN()-COLUMN($C30),0)</f>
        <v>137562121.61328822</v>
      </c>
      <c r="J30" s="5">
        <f ca="1">OFFSET('Rate Class Energy Model'!$G$6,COLUMN()-COLUMN($C30),0)</f>
        <v>138505562.38313109</v>
      </c>
      <c r="K30" s="5">
        <f ca="1">OFFSET('Rate Class Energy Model'!$G$6,COLUMN()-COLUMN($C30),0)</f>
        <v>144434637.29858762</v>
      </c>
      <c r="L30" s="5">
        <f ca="1">OFFSET('Rate Class Energy Model'!$G$6,COLUMN()-COLUMN($C30),0)</f>
        <v>129179340.58086331</v>
      </c>
      <c r="M30" s="5">
        <f ca="1">OFFSET('Rate Class Energy Model'!$G$6,COLUMN()-COLUMN($C30),0)</f>
        <v>137730887.895365</v>
      </c>
      <c r="N30" s="5">
        <f ca="1">OFFSET('Rate Class Energy Model'!$G$6,COLUMN()-COLUMN($C30)+5,0)</f>
        <v>131131300.15596515</v>
      </c>
      <c r="O30" s="5">
        <f ca="1">OFFSET('Rate Class Energy Model'!$G$6,COLUMN()-COLUMN($C30)+5,0)</f>
        <v>131131300.15596515</v>
      </c>
      <c r="P30" s="5"/>
    </row>
    <row r="31" spans="1:21" x14ac:dyDescent="0.2">
      <c r="A31" t="s">
        <v>45</v>
      </c>
      <c r="C31" s="5">
        <v>175385</v>
      </c>
      <c r="D31" s="5">
        <v>179954</v>
      </c>
      <c r="E31" s="5">
        <v>246682.37</v>
      </c>
      <c r="F31" s="5">
        <v>253601.38999999998</v>
      </c>
      <c r="G31" s="5">
        <v>253385.80000000002</v>
      </c>
      <c r="H31" s="5">
        <v>259409.75999999998</v>
      </c>
      <c r="I31" s="5">
        <v>263694.88</v>
      </c>
      <c r="J31" s="5">
        <v>268937.04000000004</v>
      </c>
      <c r="K31" s="5">
        <v>282021.99000000005</v>
      </c>
      <c r="L31" s="5">
        <v>268250.83</v>
      </c>
      <c r="M31" s="5">
        <v>279213.42</v>
      </c>
      <c r="N31" s="5">
        <v>260034.12639671177</v>
      </c>
      <c r="O31" s="5">
        <v>260034.12639671177</v>
      </c>
      <c r="P31" s="5"/>
    </row>
    <row r="32" spans="1:21" ht="5.0999999999999996" customHeight="1" x14ac:dyDescent="0.2">
      <c r="N32" s="21"/>
      <c r="O32" s="1"/>
      <c r="P32" s="1"/>
    </row>
    <row r="33" spans="1:24" x14ac:dyDescent="0.2">
      <c r="A33" s="16" t="str">
        <f>'Rate Class Energy Model'!H2</f>
        <v xml:space="preserve">Streetlights </v>
      </c>
      <c r="B33" s="16"/>
      <c r="N33" s="5"/>
      <c r="O33" s="1"/>
      <c r="P33" s="1"/>
    </row>
    <row r="34" spans="1:24" x14ac:dyDescent="0.2">
      <c r="A34" t="s">
        <v>47</v>
      </c>
      <c r="C34" s="5">
        <v>2847.5</v>
      </c>
      <c r="D34" s="5">
        <v>2945.5</v>
      </c>
      <c r="E34" s="5">
        <v>3018.5</v>
      </c>
      <c r="F34" s="5">
        <v>3071.5</v>
      </c>
      <c r="G34" s="5">
        <v>3127.6666666666665</v>
      </c>
      <c r="H34" s="5">
        <v>3165</v>
      </c>
      <c r="I34" s="5">
        <v>3230.8333333333335</v>
      </c>
      <c r="J34" s="5">
        <v>3261.8852459016393</v>
      </c>
      <c r="K34" s="5">
        <v>3279.25</v>
      </c>
      <c r="L34" s="5">
        <v>3217.6372549019611</v>
      </c>
      <c r="M34" s="5">
        <v>2891.9519230769233</v>
      </c>
      <c r="N34" s="5">
        <v>2904.6832348918383</v>
      </c>
      <c r="O34" s="5">
        <v>2919.41159236661</v>
      </c>
      <c r="P34" s="5"/>
    </row>
    <row r="35" spans="1:24" x14ac:dyDescent="0.2">
      <c r="A35" t="s">
        <v>44</v>
      </c>
      <c r="C35" s="5">
        <f ca="1">OFFSET('Rate Class Energy Model'!$H$6,COLUMN()-COLUMN($C35),0)</f>
        <v>6418516</v>
      </c>
      <c r="D35" s="5">
        <f ca="1">OFFSET('Rate Class Energy Model'!$H$6,COLUMN()-COLUMN($C35),0)</f>
        <v>6834941</v>
      </c>
      <c r="E35" s="5">
        <f ca="1">OFFSET('Rate Class Energy Model'!$H$6,COLUMN()-COLUMN($C35),0)</f>
        <v>7077824.8700000001</v>
      </c>
      <c r="F35" s="5">
        <f ca="1">OFFSET('Rate Class Energy Model'!$H$6,COLUMN()-COLUMN($C35),0)</f>
        <v>7239934.3099999996</v>
      </c>
      <c r="G35" s="5">
        <f ca="1">OFFSET('Rate Class Energy Model'!$H$6,COLUMN()-COLUMN($C35),0)</f>
        <v>7608033.2626506016</v>
      </c>
      <c r="H35" s="5">
        <f ca="1">OFFSET('Rate Class Energy Model'!$H$6,COLUMN()-COLUMN($C35),0)</f>
        <v>7791989.3204819262</v>
      </c>
      <c r="I35" s="5">
        <f ca="1">OFFSET('Rate Class Energy Model'!$H$6,COLUMN()-COLUMN($C35),0)</f>
        <v>7758774.5638554217</v>
      </c>
      <c r="J35" s="5">
        <f ca="1">OFFSET('Rate Class Energy Model'!$H$6,COLUMN()-COLUMN($C35),0)</f>
        <v>7837155.3349397583</v>
      </c>
      <c r="K35" s="5">
        <f ca="1">OFFSET('Rate Class Energy Model'!$H$6,COLUMN()-COLUMN($C35),0)</f>
        <v>6707353.0024096388</v>
      </c>
      <c r="L35" s="5">
        <f ca="1">OFFSET('Rate Class Energy Model'!$H$6,COLUMN()-COLUMN($C35),0)</f>
        <v>5438441.1759036137</v>
      </c>
      <c r="M35" s="5">
        <f ca="1">OFFSET('Rate Class Energy Model'!$H$6,COLUMN()-COLUMN($C35),0)</f>
        <v>5029763.2289156616</v>
      </c>
      <c r="N35" s="5">
        <f ca="1">OFFSET('Rate Class Energy Model'!$H$6,COLUMN()-COLUMN($C35)+5,0)</f>
        <v>5051905.8805661034</v>
      </c>
      <c r="O35" s="5">
        <f ca="1">OFFSET('Rate Class Energy Model'!$H$6,COLUMN()-COLUMN($C35)+5,0)</f>
        <v>5077521.8495792095</v>
      </c>
      <c r="P35" s="5"/>
    </row>
    <row r="36" spans="1:24" x14ac:dyDescent="0.2">
      <c r="A36" t="s">
        <v>45</v>
      </c>
      <c r="C36" s="5">
        <v>17894</v>
      </c>
      <c r="D36" s="5">
        <v>19000</v>
      </c>
      <c r="E36" s="5">
        <v>19747.59</v>
      </c>
      <c r="F36" s="5">
        <v>20172.63</v>
      </c>
      <c r="G36" s="5">
        <v>21372.33</v>
      </c>
      <c r="H36" s="5">
        <v>21692.510000000002</v>
      </c>
      <c r="I36" s="5">
        <v>21900.93</v>
      </c>
      <c r="J36" s="5">
        <v>21867.030000000002</v>
      </c>
      <c r="K36" s="5">
        <v>18722.650000000001</v>
      </c>
      <c r="L36" s="5">
        <v>15143.04</v>
      </c>
      <c r="M36" s="5">
        <v>14018.58</v>
      </c>
      <c r="N36" s="5">
        <v>14107.530688567846</v>
      </c>
      <c r="O36" s="5">
        <v>14179.063705514967</v>
      </c>
      <c r="P36" s="5"/>
    </row>
    <row r="37" spans="1:24" ht="5.0999999999999996" customHeight="1" x14ac:dyDescent="0.2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1"/>
      <c r="P37" s="1"/>
    </row>
    <row r="38" spans="1:24" x14ac:dyDescent="0.2">
      <c r="A38" s="16" t="str">
        <f>'Rate Class Energy Model'!I2</f>
        <v>Sentinel Lights</v>
      </c>
      <c r="B38" s="16"/>
      <c r="N38" s="5"/>
      <c r="O38" s="1"/>
      <c r="P38" s="1"/>
    </row>
    <row r="39" spans="1:24" x14ac:dyDescent="0.2">
      <c r="A39" t="s">
        <v>47</v>
      </c>
      <c r="C39" s="5">
        <v>265.5</v>
      </c>
      <c r="D39" s="5">
        <v>265</v>
      </c>
      <c r="E39" s="5">
        <v>260.5</v>
      </c>
      <c r="F39" s="5">
        <v>253.5</v>
      </c>
      <c r="G39" s="5">
        <v>249.47058823529406</v>
      </c>
      <c r="H39" s="5">
        <v>246.64705882352919</v>
      </c>
      <c r="I39" s="5">
        <v>243.82352941176433</v>
      </c>
      <c r="J39" s="5">
        <v>240.99999999999946</v>
      </c>
      <c r="K39" s="5">
        <v>238.17647058823459</v>
      </c>
      <c r="L39" s="5">
        <v>235.88235294117598</v>
      </c>
      <c r="M39" s="5">
        <v>237</v>
      </c>
      <c r="N39" s="5">
        <v>234.07753306777536</v>
      </c>
      <c r="O39" s="5">
        <v>231.19110332107795</v>
      </c>
      <c r="P39" s="5"/>
    </row>
    <row r="40" spans="1:24" x14ac:dyDescent="0.2">
      <c r="A40" t="s">
        <v>44</v>
      </c>
      <c r="C40" s="5">
        <f ca="1">OFFSET('Rate Class Energy Model'!$I$6,COLUMN()-COLUMN($C40),0)</f>
        <v>158082</v>
      </c>
      <c r="D40" s="5">
        <f ca="1">OFFSET('Rate Class Energy Model'!$I$6,COLUMN()-COLUMN($C40),0)</f>
        <v>155804</v>
      </c>
      <c r="E40" s="5">
        <f ca="1">OFFSET('Rate Class Energy Model'!$I$6,COLUMN()-COLUMN($C40),0)</f>
        <v>153123.74</v>
      </c>
      <c r="F40" s="5">
        <f ca="1">OFFSET('Rate Class Energy Model'!$I$6,COLUMN()-COLUMN($C40),0)</f>
        <v>151002.67000000001</v>
      </c>
      <c r="G40" s="5">
        <f ca="1">OFFSET('Rate Class Energy Model'!$I$6,COLUMN()-COLUMN($C40),0)</f>
        <v>145491.2470588235</v>
      </c>
      <c r="H40" s="5">
        <f ca="1">OFFSET('Rate Class Energy Model'!$I$6,COLUMN()-COLUMN($C40),0)</f>
        <v>143844.56470588219</v>
      </c>
      <c r="I40" s="5">
        <f ca="1">OFFSET('Rate Class Energy Model'!$I$6,COLUMN()-COLUMN($C40),0)</f>
        <v>142197.88235294091</v>
      </c>
      <c r="J40" s="5">
        <f ca="1">OFFSET('Rate Class Energy Model'!$I$6,COLUMN()-COLUMN($C40),0)</f>
        <v>140551.19999999966</v>
      </c>
      <c r="K40" s="5">
        <f ca="1">OFFSET('Rate Class Energy Model'!$I$6,COLUMN()-COLUMN($C40),0)</f>
        <v>138904.51764705841</v>
      </c>
      <c r="L40" s="5">
        <f ca="1">OFFSET('Rate Class Energy Model'!$I$6,COLUMN()-COLUMN($C40),0)</f>
        <v>137566.58823529384</v>
      </c>
      <c r="M40" s="5">
        <f ca="1">OFFSET('Rate Class Energy Model'!$I$6,COLUMN()-COLUMN($C40),0)</f>
        <v>138218.4</v>
      </c>
      <c r="N40" s="5">
        <f ca="1">OFFSET('Rate Class Energy Model'!$I$6,COLUMN()-COLUMN($C40)+5,0)</f>
        <v>136514.01728512658</v>
      </c>
      <c r="O40" s="5">
        <f ca="1">OFFSET('Rate Class Energy Model'!$I$6,COLUMN()-COLUMN($C40)+5,0)</f>
        <v>134830.65145685265</v>
      </c>
      <c r="P40" s="5"/>
    </row>
    <row r="41" spans="1:24" x14ac:dyDescent="0.2">
      <c r="A41" t="s">
        <v>45</v>
      </c>
      <c r="C41" s="5">
        <v>439.11666666666667</v>
      </c>
      <c r="D41" s="5">
        <v>412.7016666666666</v>
      </c>
      <c r="E41" s="5">
        <v>425.3437222222222</v>
      </c>
      <c r="F41" s="5">
        <v>419.45277777777801</v>
      </c>
      <c r="G41" s="5">
        <v>416.29602359208536</v>
      </c>
      <c r="H41" s="5">
        <v>410.46816971080676</v>
      </c>
      <c r="I41" s="5">
        <v>404.64031582952799</v>
      </c>
      <c r="J41" s="5">
        <v>398.81246194824945</v>
      </c>
      <c r="K41" s="5">
        <v>392.98460806697074</v>
      </c>
      <c r="L41" s="5">
        <v>387.15675418569214</v>
      </c>
      <c r="M41" s="5">
        <v>384</v>
      </c>
      <c r="N41" s="5">
        <v>382.56216070109389</v>
      </c>
      <c r="O41" s="5">
        <v>377.84475452316417</v>
      </c>
      <c r="P41" s="5"/>
    </row>
    <row r="42" spans="1:24" ht="5.0999999999999996" customHeight="1" x14ac:dyDescent="0.2">
      <c r="N42" s="1"/>
      <c r="O42" s="1"/>
      <c r="P42" s="1"/>
    </row>
    <row r="43" spans="1:24" x14ac:dyDescent="0.2">
      <c r="A43" s="16" t="str">
        <f>'Rate Class Energy Model'!J2</f>
        <v xml:space="preserve">Unmetered Loads </v>
      </c>
      <c r="B43" s="16"/>
      <c r="N43" s="1"/>
      <c r="O43" s="1"/>
      <c r="P43" s="1"/>
    </row>
    <row r="44" spans="1:24" x14ac:dyDescent="0.2">
      <c r="A44" t="s">
        <v>47</v>
      </c>
      <c r="C44" s="5">
        <v>185.5</v>
      </c>
      <c r="D44" s="5">
        <v>189.5</v>
      </c>
      <c r="E44" s="5">
        <v>192</v>
      </c>
      <c r="F44" s="5">
        <v>190.5</v>
      </c>
      <c r="G44" s="5">
        <v>207.16666666666666</v>
      </c>
      <c r="H44" s="5">
        <v>222.41666666666666</v>
      </c>
      <c r="I44" s="5">
        <v>215.58333333333334</v>
      </c>
      <c r="J44" s="5">
        <v>219.08333333333334</v>
      </c>
      <c r="K44" s="5">
        <v>216.66666666666666</v>
      </c>
      <c r="L44" s="5">
        <v>215.75</v>
      </c>
      <c r="M44" s="5">
        <v>216.41666666666666</v>
      </c>
      <c r="N44" s="5">
        <v>219.59999999999994</v>
      </c>
      <c r="O44" s="5">
        <v>222.86475388975543</v>
      </c>
      <c r="P44" s="5"/>
    </row>
    <row r="45" spans="1:24" x14ac:dyDescent="0.2">
      <c r="A45" t="s">
        <v>44</v>
      </c>
      <c r="C45" s="5">
        <f ca="1">OFFSET('Rate Class Energy Model'!$J$6,COLUMN()-COLUMN($C45),0)</f>
        <v>1298941</v>
      </c>
      <c r="D45" s="5">
        <f ca="1">OFFSET('Rate Class Energy Model'!$J$6,COLUMN()-COLUMN($C45),0)</f>
        <v>1328091</v>
      </c>
      <c r="E45" s="5">
        <f ca="1">OFFSET('Rate Class Energy Model'!$J$6,COLUMN()-COLUMN($C45),0)</f>
        <v>1336647.2</v>
      </c>
      <c r="F45" s="5">
        <f ca="1">OFFSET('Rate Class Energy Model'!$J$6,COLUMN()-COLUMN($C45),0)</f>
        <v>1339770.73</v>
      </c>
      <c r="G45" s="5">
        <f ca="1">OFFSET('Rate Class Energy Model'!$J$6,COLUMN()-COLUMN($C45),0)</f>
        <v>1010917</v>
      </c>
      <c r="H45" s="5">
        <f ca="1">OFFSET('Rate Class Energy Model'!$J$6,COLUMN()-COLUMN($C45),0)</f>
        <v>1100097.1662650602</v>
      </c>
      <c r="I45" s="5">
        <f ca="1">OFFSET('Rate Class Energy Model'!$J$6,COLUMN()-COLUMN($C45),0)</f>
        <v>1101315.643373494</v>
      </c>
      <c r="J45" s="5">
        <f ca="1">OFFSET('Rate Class Energy Model'!$J$6,COLUMN()-COLUMN($C45),0)</f>
        <v>1092305.8698795179</v>
      </c>
      <c r="K45" s="5">
        <f ca="1">OFFSET('Rate Class Energy Model'!$J$6,COLUMN()-COLUMN($C45),0)</f>
        <v>1062717.8120481926</v>
      </c>
      <c r="L45" s="5">
        <f ca="1">OFFSET('Rate Class Energy Model'!$J$6,COLUMN()-COLUMN($C45),0)</f>
        <v>1061266.6602409636</v>
      </c>
      <c r="M45" s="5">
        <f ca="1">OFFSET('Rate Class Energy Model'!$J$6,COLUMN()-COLUMN($C45),0)</f>
        <v>1036897.1373493974</v>
      </c>
      <c r="N45" s="5">
        <f ca="1">OFFSET('Rate Class Energy Model'!$J$6,COLUMN()-COLUMN($C45)+5,0)</f>
        <v>1052149.1476099852</v>
      </c>
      <c r="O45" s="5">
        <f ca="1">OFFSET('Rate Class Energy Model'!$J$6,COLUMN()-COLUMN($C45)+5,0)</f>
        <v>1067791.2606439681</v>
      </c>
      <c r="P45" s="5"/>
    </row>
    <row r="46" spans="1:24" ht="5.0999999999999996" customHeight="1" x14ac:dyDescent="0.2">
      <c r="N46" s="5"/>
      <c r="O46" s="1"/>
      <c r="P46" s="1"/>
    </row>
    <row r="47" spans="1:24" x14ac:dyDescent="0.2">
      <c r="A47" s="16" t="s">
        <v>48</v>
      </c>
      <c r="B47" s="16"/>
      <c r="C47" s="5"/>
      <c r="D47" s="5"/>
      <c r="E47" s="5"/>
      <c r="F47" s="5"/>
      <c r="G47" s="5"/>
      <c r="H47" s="5"/>
      <c r="J47" s="5"/>
      <c r="K47" s="5"/>
      <c r="L47" s="5"/>
      <c r="M47" s="5"/>
      <c r="N47" s="1"/>
      <c r="O47" s="1"/>
      <c r="P47" s="1"/>
      <c r="X47" s="10"/>
    </row>
    <row r="48" spans="1:24" x14ac:dyDescent="0.2">
      <c r="A48" t="s">
        <v>49</v>
      </c>
      <c r="C48" s="5">
        <f t="shared" ref="C48:E49" si="2">C11+C15+C19+C24+C29+C34+C39+C44</f>
        <v>33032.25</v>
      </c>
      <c r="D48" s="5">
        <f t="shared" si="2"/>
        <v>34924.75</v>
      </c>
      <c r="E48" s="5">
        <f t="shared" si="2"/>
        <v>36946</v>
      </c>
      <c r="F48" s="5">
        <f t="shared" ref="F48:K48" si="3">F11+F15+F19+F24+F29+F34+F39+F44</f>
        <v>38026.5</v>
      </c>
      <c r="G48" s="5">
        <f t="shared" si="3"/>
        <v>39159.887254901958</v>
      </c>
      <c r="H48" s="5">
        <f t="shared" si="3"/>
        <v>40084.063725490189</v>
      </c>
      <c r="I48" s="5">
        <f t="shared" si="3"/>
        <v>41017.073529411769</v>
      </c>
      <c r="J48" s="5">
        <f t="shared" si="3"/>
        <v>42550.885245901634</v>
      </c>
      <c r="K48" s="5">
        <f t="shared" si="3"/>
        <v>43786.259803921566</v>
      </c>
      <c r="L48" s="5">
        <f t="shared" ref="L48:O48" si="4">L11+L15+L19+L24+L29+L34+L39+L44</f>
        <v>44470.436274509797</v>
      </c>
      <c r="M48" s="5">
        <f t="shared" si="4"/>
        <v>45073.868589743586</v>
      </c>
      <c r="N48" s="5">
        <f t="shared" si="4"/>
        <v>45878.403797661922</v>
      </c>
      <c r="O48" s="5">
        <f t="shared" si="4"/>
        <v>46809.761348437176</v>
      </c>
      <c r="P48" s="5"/>
    </row>
    <row r="49" spans="1:16" x14ac:dyDescent="0.2">
      <c r="A49" t="s">
        <v>44</v>
      </c>
      <c r="C49" s="5">
        <f t="shared" ca="1" si="2"/>
        <v>754466669.81999993</v>
      </c>
      <c r="D49" s="5">
        <f t="shared" ca="1" si="2"/>
        <v>783449113.69999993</v>
      </c>
      <c r="E49" s="5">
        <f t="shared" ca="1" si="2"/>
        <v>814644301.5</v>
      </c>
      <c r="F49" s="5">
        <f t="shared" ref="F49:K49" ca="1" si="5">F12+F16+F20+F25+F30+F35+F40+F45</f>
        <v>836470876.05999994</v>
      </c>
      <c r="G49" s="5">
        <f t="shared" ca="1" si="5"/>
        <v>848069009.06884122</v>
      </c>
      <c r="H49" s="5">
        <f t="shared" ca="1" si="5"/>
        <v>873235927.80642521</v>
      </c>
      <c r="I49" s="5">
        <f t="shared" ca="1" si="5"/>
        <v>859270211.18686926</v>
      </c>
      <c r="J49" s="5">
        <f t="shared" ca="1" si="5"/>
        <v>909512508.6674726</v>
      </c>
      <c r="K49" s="5">
        <f t="shared" ca="1" si="5"/>
        <v>907143690.21844316</v>
      </c>
      <c r="L49" s="5">
        <f t="shared" ref="L49:O49" ca="1" si="6">L12+L16+L20+L25+L30+L35+L40+L45</f>
        <v>907891652.55668497</v>
      </c>
      <c r="M49" s="5">
        <f t="shared" ca="1" si="6"/>
        <v>936433540.89398074</v>
      </c>
      <c r="N49" s="5">
        <f t="shared" ca="1" si="6"/>
        <v>872497429.7186687</v>
      </c>
      <c r="O49" s="5">
        <f t="shared" ca="1" si="6"/>
        <v>890341222.67283237</v>
      </c>
      <c r="P49" s="5"/>
    </row>
    <row r="50" spans="1:16" x14ac:dyDescent="0.2">
      <c r="A50" t="s">
        <v>50</v>
      </c>
      <c r="C50" s="5">
        <f>C21+C26+C31+C36+C41</f>
        <v>957921.1166666667</v>
      </c>
      <c r="D50" s="5">
        <f>D21+D26+D31+D36+D41</f>
        <v>1007362.0116666667</v>
      </c>
      <c r="E50" s="5">
        <f>E21+E26+E31+E36+E41</f>
        <v>1041359.1837222221</v>
      </c>
      <c r="F50" s="5">
        <f t="shared" ref="F50:K50" si="7">F21+F26+F31+F36+F41</f>
        <v>1053712.8527777777</v>
      </c>
      <c r="G50" s="5">
        <f t="shared" si="7"/>
        <v>1083293.4160235922</v>
      </c>
      <c r="H50" s="5">
        <f t="shared" si="7"/>
        <v>1111847.8481697107</v>
      </c>
      <c r="I50" s="5">
        <f t="shared" si="7"/>
        <v>1143240.5703158295</v>
      </c>
      <c r="J50" s="5">
        <f t="shared" si="7"/>
        <v>1179259.3724619483</v>
      </c>
      <c r="K50" s="5">
        <f t="shared" si="7"/>
        <v>1189173.3746080669</v>
      </c>
      <c r="L50" s="5">
        <f t="shared" ref="L50:O50" si="8">L21+L26+L31+L36+L41</f>
        <v>1129291.8767541857</v>
      </c>
      <c r="M50" s="5">
        <f t="shared" si="8"/>
        <v>1140072.99</v>
      </c>
      <c r="N50" s="5">
        <f t="shared" si="8"/>
        <v>1069996.3024513521</v>
      </c>
      <c r="O50" s="5">
        <f t="shared" si="8"/>
        <v>1095420.5526338294</v>
      </c>
      <c r="P50" s="5"/>
    </row>
    <row r="51" spans="1:16" ht="5.0999999999999996" customHeight="1" x14ac:dyDescent="0.2">
      <c r="N51" s="1"/>
      <c r="O51" s="1"/>
      <c r="P51" s="1"/>
    </row>
    <row r="52" spans="1:16" x14ac:dyDescent="0.2">
      <c r="A52" s="16" t="s">
        <v>51</v>
      </c>
      <c r="B52" s="16"/>
      <c r="N52" s="5"/>
      <c r="O52" s="1"/>
      <c r="P52" s="1"/>
    </row>
    <row r="53" spans="1:16" x14ac:dyDescent="0.2">
      <c r="A53" t="s">
        <v>49</v>
      </c>
      <c r="C53" s="5">
        <v>33032.25</v>
      </c>
      <c r="D53" s="5">
        <v>34924.75</v>
      </c>
      <c r="E53" s="5">
        <v>36946</v>
      </c>
      <c r="F53" s="5">
        <v>38026.5</v>
      </c>
      <c r="G53" s="5">
        <v>39159.887254901958</v>
      </c>
      <c r="H53" s="5">
        <v>40084.063725490189</v>
      </c>
      <c r="I53" s="5">
        <v>41017.073529411769</v>
      </c>
      <c r="J53" s="5">
        <v>42550.885245901634</v>
      </c>
      <c r="K53" s="5">
        <v>43786.259803921566</v>
      </c>
      <c r="L53" s="5">
        <v>44470.436274509797</v>
      </c>
      <c r="M53" s="5">
        <v>45073.868589743586</v>
      </c>
      <c r="N53" s="5">
        <v>45878.403797661922</v>
      </c>
      <c r="O53" s="5">
        <v>46809.761348437176</v>
      </c>
      <c r="P53" s="5"/>
    </row>
    <row r="54" spans="1:16" x14ac:dyDescent="0.2">
      <c r="A54" t="s">
        <v>44</v>
      </c>
      <c r="C54" s="5">
        <f ca="1">OFFSET('Rate Class Energy Model'!$B$6,COLUMN()-COLUMN($C54),0)</f>
        <v>754466669.81999993</v>
      </c>
      <c r="D54" s="5">
        <f ca="1">OFFSET('Rate Class Energy Model'!$B$6,COLUMN()-COLUMN($C54),0)</f>
        <v>783449113.69999993</v>
      </c>
      <c r="E54" s="5">
        <f ca="1">OFFSET('Rate Class Energy Model'!$B$6,COLUMN()-COLUMN($C54),0)</f>
        <v>814644301.5</v>
      </c>
      <c r="F54" s="5">
        <f ca="1">OFFSET('Rate Class Energy Model'!$B$6,COLUMN()-COLUMN($C54),0)</f>
        <v>836470876.05999994</v>
      </c>
      <c r="G54" s="5">
        <f ca="1">OFFSET('Rate Class Energy Model'!$B$6,COLUMN()-COLUMN($C54),0)</f>
        <v>848069009.06884122</v>
      </c>
      <c r="H54" s="5">
        <f ca="1">OFFSET('Rate Class Energy Model'!$B$6,COLUMN()-COLUMN($C54),0)</f>
        <v>873235927.80642521</v>
      </c>
      <c r="I54" s="5">
        <f ca="1">OFFSET('Rate Class Energy Model'!$B$6,COLUMN()-COLUMN($C54),0)</f>
        <v>859270211.18686926</v>
      </c>
      <c r="J54" s="5">
        <f ca="1">OFFSET('Rate Class Energy Model'!$B$6,COLUMN()-COLUMN($C54),0)</f>
        <v>909512508.6674726</v>
      </c>
      <c r="K54" s="5">
        <f ca="1">OFFSET('Rate Class Energy Model'!$B$6,COLUMN()-COLUMN($C54),0)</f>
        <v>907143690.21844316</v>
      </c>
      <c r="L54" s="5">
        <f ca="1">OFFSET('Rate Class Energy Model'!$B$6,COLUMN()-COLUMN($C54),0)</f>
        <v>907891652.55668497</v>
      </c>
      <c r="M54" s="5">
        <f ca="1">OFFSET('Rate Class Energy Model'!$B$6,COLUMN()-COLUMN($C54),0)</f>
        <v>936433540.89398074</v>
      </c>
      <c r="N54" s="5">
        <f ca="1">OFFSET('Rate Class Energy Model'!$B$6,COLUMN()-COLUMN($C54)+5,0)</f>
        <v>872497429.7186687</v>
      </c>
      <c r="O54" s="5">
        <f ca="1">OFFSET('Rate Class Energy Model'!$B$6,COLUMN()-COLUMN($C54)+5,0)</f>
        <v>890341222.67283237</v>
      </c>
      <c r="P54" s="5"/>
    </row>
    <row r="55" spans="1:16" x14ac:dyDescent="0.2">
      <c r="A55" t="s">
        <v>50</v>
      </c>
      <c r="C55" s="5">
        <v>957921.1166666667</v>
      </c>
      <c r="D55" s="5">
        <v>1007362.0116666667</v>
      </c>
      <c r="E55" s="5">
        <v>1041359.1837222221</v>
      </c>
      <c r="F55" s="5">
        <v>1053712.8527777777</v>
      </c>
      <c r="G55" s="5">
        <v>1083293.4160235922</v>
      </c>
      <c r="H55" s="5">
        <v>1111847.8481697107</v>
      </c>
      <c r="I55" s="5">
        <v>1143240.5703158295</v>
      </c>
      <c r="J55" s="5">
        <v>1179259.3724619483</v>
      </c>
      <c r="K55" s="5">
        <v>1189173.3746080669</v>
      </c>
      <c r="L55" s="5">
        <v>1129291.8767541857</v>
      </c>
      <c r="M55" s="5">
        <v>1140072.99</v>
      </c>
      <c r="N55" s="5">
        <v>1069996.3024513521</v>
      </c>
      <c r="O55" s="5">
        <v>1095420.5526338294</v>
      </c>
      <c r="P55" s="5"/>
    </row>
    <row r="56" spans="1:16" ht="5.0999999999999996" customHeight="1" x14ac:dyDescent="0.2">
      <c r="N56" s="1"/>
      <c r="O56" s="1"/>
      <c r="P56" s="1"/>
    </row>
    <row r="57" spans="1:16" ht="12.75" customHeight="1" x14ac:dyDescent="0.2">
      <c r="N57" s="1"/>
      <c r="O57" s="1"/>
      <c r="P57" s="1"/>
    </row>
    <row r="58" spans="1:16" x14ac:dyDescent="0.2">
      <c r="A58" s="16" t="s">
        <v>52</v>
      </c>
      <c r="B58" s="16"/>
      <c r="E58" s="5"/>
      <c r="F58" s="5"/>
      <c r="G58" s="5"/>
      <c r="H58" s="5"/>
      <c r="I58" s="5"/>
      <c r="J58" s="5"/>
      <c r="K58" s="5"/>
      <c r="L58" s="5"/>
      <c r="M58" s="5"/>
      <c r="N58" s="5"/>
      <c r="O58" s="1"/>
    </row>
    <row r="59" spans="1:16" x14ac:dyDescent="0.2">
      <c r="A59" t="s">
        <v>49</v>
      </c>
      <c r="C59" s="5">
        <f>C48-C53</f>
        <v>0</v>
      </c>
      <c r="D59" s="5">
        <f>D48-D53</f>
        <v>0</v>
      </c>
      <c r="E59" s="5">
        <f>E48-E53</f>
        <v>0</v>
      </c>
      <c r="F59" s="5">
        <f t="shared" ref="F59:K59" si="9">F48-F53</f>
        <v>0</v>
      </c>
      <c r="G59" s="5">
        <f t="shared" si="9"/>
        <v>0</v>
      </c>
      <c r="H59" s="5">
        <f t="shared" si="9"/>
        <v>0</v>
      </c>
      <c r="I59" s="5">
        <f t="shared" si="9"/>
        <v>0</v>
      </c>
      <c r="J59" s="5">
        <f t="shared" si="9"/>
        <v>0</v>
      </c>
      <c r="K59" s="5">
        <f t="shared" si="9"/>
        <v>0</v>
      </c>
      <c r="L59" s="5">
        <f>L48-L53</f>
        <v>0</v>
      </c>
      <c r="M59" s="5">
        <f>M48-M53</f>
        <v>0</v>
      </c>
      <c r="N59" s="5">
        <f>N48-N53</f>
        <v>0</v>
      </c>
      <c r="O59" s="5">
        <f>O48-O53</f>
        <v>0</v>
      </c>
    </row>
    <row r="60" spans="1:16" x14ac:dyDescent="0.2">
      <c r="A60" t="s">
        <v>44</v>
      </c>
      <c r="C60" s="5">
        <f ca="1">C49-C54</f>
        <v>0</v>
      </c>
      <c r="D60" s="5">
        <f ca="1">D49-D54</f>
        <v>0</v>
      </c>
      <c r="E60" s="5">
        <f t="shared" ref="E60:K61" ca="1" si="10">E49-E54</f>
        <v>0</v>
      </c>
      <c r="F60" s="5">
        <f t="shared" ca="1" si="10"/>
        <v>0</v>
      </c>
      <c r="G60" s="5">
        <f t="shared" ca="1" si="10"/>
        <v>0</v>
      </c>
      <c r="H60" s="5">
        <f t="shared" ca="1" si="10"/>
        <v>0</v>
      </c>
      <c r="I60" s="5">
        <f t="shared" ca="1" si="10"/>
        <v>0</v>
      </c>
      <c r="J60" s="5">
        <f t="shared" ca="1" si="10"/>
        <v>0</v>
      </c>
      <c r="K60" s="5">
        <f t="shared" ca="1" si="10"/>
        <v>0</v>
      </c>
      <c r="L60" s="5">
        <f t="shared" ref="L60:O60" ca="1" si="11">L49-L54</f>
        <v>0</v>
      </c>
      <c r="M60" s="5">
        <f t="shared" ca="1" si="11"/>
        <v>0</v>
      </c>
      <c r="N60" s="5">
        <f t="shared" ca="1" si="11"/>
        <v>0</v>
      </c>
      <c r="O60" s="5">
        <f t="shared" ca="1" si="11"/>
        <v>0</v>
      </c>
    </row>
    <row r="61" spans="1:16" x14ac:dyDescent="0.2">
      <c r="A61" t="s">
        <v>50</v>
      </c>
      <c r="C61" s="5">
        <f>C50-C55</f>
        <v>0</v>
      </c>
      <c r="D61" s="5">
        <f>D50-D55</f>
        <v>0</v>
      </c>
      <c r="E61" s="5">
        <f t="shared" si="10"/>
        <v>0</v>
      </c>
      <c r="F61" s="5">
        <f t="shared" si="10"/>
        <v>0</v>
      </c>
      <c r="G61" s="5">
        <f t="shared" si="10"/>
        <v>0</v>
      </c>
      <c r="H61" s="5">
        <f t="shared" si="10"/>
        <v>0</v>
      </c>
      <c r="I61" s="5">
        <f t="shared" si="10"/>
        <v>0</v>
      </c>
      <c r="J61" s="5">
        <f t="shared" si="10"/>
        <v>0</v>
      </c>
      <c r="K61" s="5">
        <f t="shared" si="10"/>
        <v>0</v>
      </c>
      <c r="L61" s="5">
        <f t="shared" ref="L61:O61" si="12">L50-L55</f>
        <v>0</v>
      </c>
      <c r="M61" s="5">
        <f t="shared" si="12"/>
        <v>0</v>
      </c>
      <c r="N61" s="5">
        <f t="shared" si="12"/>
        <v>0</v>
      </c>
      <c r="O61" s="5">
        <f t="shared" si="12"/>
        <v>0</v>
      </c>
    </row>
    <row r="62" spans="1:16" x14ac:dyDescent="0.2">
      <c r="N62" s="1"/>
      <c r="O62" s="1"/>
    </row>
    <row r="63" spans="1:16" x14ac:dyDescent="0.2">
      <c r="A63" t="s">
        <v>53</v>
      </c>
      <c r="C63" s="23">
        <f t="shared" ref="C63:O63" si="13">+C11+C15+C19+C24+C29</f>
        <v>29733.75</v>
      </c>
      <c r="D63" s="23">
        <f t="shared" si="13"/>
        <v>31524.75</v>
      </c>
      <c r="E63" s="23">
        <f t="shared" si="13"/>
        <v>33475</v>
      </c>
      <c r="F63" s="23">
        <f>+F11+F15+F19+F24+F29</f>
        <v>34511</v>
      </c>
      <c r="G63" s="23">
        <f t="shared" si="13"/>
        <v>35575.583333333336</v>
      </c>
      <c r="H63" s="23">
        <f t="shared" si="13"/>
        <v>36449.999999999993</v>
      </c>
      <c r="I63" s="23">
        <f t="shared" si="13"/>
        <v>37326.833333333336</v>
      </c>
      <c r="J63" s="23">
        <f t="shared" si="13"/>
        <v>38828.916666666657</v>
      </c>
      <c r="K63" s="23">
        <f t="shared" si="13"/>
        <v>40052.166666666664</v>
      </c>
      <c r="L63" s="23">
        <f>+L11+L15+L19+L24+L29</f>
        <v>40801.166666666664</v>
      </c>
      <c r="M63" s="23">
        <f t="shared" si="13"/>
        <v>41728.5</v>
      </c>
      <c r="N63" s="23">
        <f t="shared" si="13"/>
        <v>42520.043029702305</v>
      </c>
      <c r="O63" s="23">
        <f t="shared" si="13"/>
        <v>43436.293898859731</v>
      </c>
    </row>
    <row r="64" spans="1:16" x14ac:dyDescent="0.2">
      <c r="F64" s="23">
        <f>F63+F44+F39+3-35</f>
        <v>34923</v>
      </c>
      <c r="G64" s="23">
        <f t="shared" ref="G64:K64" si="14">G63+G44+G39+3-35</f>
        <v>36000.220588235294</v>
      </c>
      <c r="H64" s="23">
        <f t="shared" si="14"/>
        <v>36887.063725490189</v>
      </c>
      <c r="I64" s="23">
        <f t="shared" si="14"/>
        <v>37754.240196078434</v>
      </c>
      <c r="J64" s="23">
        <f t="shared" si="14"/>
        <v>39256.999999999993</v>
      </c>
      <c r="K64" s="23">
        <f t="shared" si="14"/>
        <v>40475.009803921566</v>
      </c>
      <c r="L64" s="23">
        <f>L63+L44+L39+3-35</f>
        <v>41220.799019607839</v>
      </c>
      <c r="M64" s="23">
        <f>M63+M44+M39+3-36</f>
        <v>42148.916666666664</v>
      </c>
      <c r="N64" s="23">
        <f>N63+N44+N39+3-37</f>
        <v>42939.720562770082</v>
      </c>
      <c r="O64" s="23">
        <f>O63+O44+O39+3-37</f>
        <v>43856.349756070565</v>
      </c>
    </row>
  </sheetData>
  <phoneticPr fontId="0" type="noConversion"/>
  <pageMargins left="0.23622047244094491" right="0.23622047244094491" top="0.74803149606299213" bottom="0.74803149606299213" header="0.31496062992125984" footer="0.31496062992125984"/>
  <pageSetup scale="55" orientation="landscape" r:id="rId1"/>
  <headerFooter alignWithMargins="0">
    <oddHeader>&amp;L&amp;D&amp;F</oddHeader>
    <oddFooter>&amp;L&amp;Z&amp;F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6F00A-AA55-4B09-B7D3-73D887039FF0}">
  <sheetPr>
    <tabColor theme="3" tint="0.79998168889431442"/>
  </sheetPr>
  <dimension ref="A1:AY190"/>
  <sheetViews>
    <sheetView zoomScale="80" zoomScaleNormal="80" workbookViewId="0">
      <pane xSplit="1" ySplit="2" topLeftCell="O129" activePane="bottomRight" state="frozen"/>
      <selection activeCell="AE64" sqref="AE64"/>
      <selection pane="topRight" activeCell="AE64" sqref="AE64"/>
      <selection pane="bottomLeft" activeCell="AE64" sqref="AE64"/>
      <selection pane="bottomRight" activeCell="U135" sqref="U135:U158"/>
    </sheetView>
  </sheetViews>
  <sheetFormatPr defaultRowHeight="12.75" x14ac:dyDescent="0.2"/>
  <cols>
    <col min="1" max="3" width="11.85546875" customWidth="1"/>
    <col min="4" max="4" width="14.140625" customWidth="1"/>
    <col min="5" max="5" width="14.7109375" customWidth="1"/>
    <col min="6" max="6" width="13" style="5" bestFit="1" customWidth="1"/>
    <col min="7" max="7" width="13" style="1" customWidth="1"/>
    <col min="8" max="10" width="12.85546875" style="1" customWidth="1"/>
    <col min="11" max="11" width="15.42578125" style="1" customWidth="1"/>
    <col min="12" max="13" width="8" style="1" customWidth="1"/>
    <col min="14" max="14" width="13.5703125" style="42" bestFit="1" customWidth="1"/>
    <col min="15" max="15" width="13.140625" style="1" customWidth="1"/>
    <col min="16" max="16" width="14.7109375" style="1" customWidth="1"/>
    <col min="17" max="17" width="19.42578125" style="1" bestFit="1" customWidth="1"/>
    <col min="18" max="18" width="14.5703125" style="1" customWidth="1"/>
    <col min="19" max="19" width="15.140625" style="1" bestFit="1" customWidth="1"/>
    <col min="20" max="20" width="12.42578125" style="1" customWidth="1"/>
    <col min="21" max="21" width="22.42578125" bestFit="1" customWidth="1"/>
    <col min="22" max="22" width="17.7109375" customWidth="1"/>
    <col min="23" max="23" width="18.85546875" bestFit="1" customWidth="1"/>
    <col min="24" max="24" width="13.7109375" bestFit="1" customWidth="1"/>
    <col min="25" max="25" width="13" bestFit="1" customWidth="1"/>
    <col min="26" max="26" width="14.85546875" bestFit="1" customWidth="1"/>
    <col min="27" max="29" width="13.7109375" bestFit="1" customWidth="1"/>
    <col min="30" max="31" width="13" bestFit="1" customWidth="1"/>
    <col min="32" max="32" width="12.28515625" bestFit="1" customWidth="1"/>
    <col min="33" max="34" width="12.28515625" style="5" bestFit="1" customWidth="1"/>
    <col min="35" max="41" width="12.7109375" style="5" customWidth="1"/>
    <col min="42" max="51" width="12.7109375" customWidth="1"/>
  </cols>
  <sheetData>
    <row r="1" spans="1:47" ht="20.25" customHeight="1" x14ac:dyDescent="0.25">
      <c r="A1" s="90" t="s">
        <v>95</v>
      </c>
      <c r="B1" s="90"/>
      <c r="C1" s="90"/>
      <c r="D1" s="90"/>
      <c r="E1" s="90"/>
      <c r="F1" s="90"/>
    </row>
    <row r="2" spans="1:47" ht="42" customHeight="1" x14ac:dyDescent="0.2">
      <c r="D2" s="22" t="s">
        <v>57</v>
      </c>
      <c r="E2" s="22" t="s">
        <v>58</v>
      </c>
      <c r="F2" s="6" t="s">
        <v>59</v>
      </c>
      <c r="G2" s="63" t="s">
        <v>5</v>
      </c>
      <c r="H2" s="63" t="s">
        <v>6</v>
      </c>
      <c r="I2" s="8" t="s">
        <v>89</v>
      </c>
      <c r="J2" s="8" t="s">
        <v>90</v>
      </c>
      <c r="K2" s="8" t="s">
        <v>60</v>
      </c>
      <c r="L2" s="8" t="s">
        <v>61</v>
      </c>
      <c r="M2" s="8" t="s">
        <v>7</v>
      </c>
      <c r="N2" s="43" t="s">
        <v>62</v>
      </c>
      <c r="O2" s="8" t="s">
        <v>71</v>
      </c>
      <c r="P2" s="8" t="s">
        <v>72</v>
      </c>
      <c r="Q2" s="8" t="s">
        <v>91</v>
      </c>
      <c r="R2" s="8" t="s">
        <v>92</v>
      </c>
      <c r="S2" s="8" t="s">
        <v>65</v>
      </c>
      <c r="T2" s="8" t="s">
        <v>66</v>
      </c>
      <c r="AG2" s="7"/>
      <c r="AH2" s="7"/>
      <c r="AI2" s="7"/>
    </row>
    <row r="3" spans="1:47" ht="12.75" customHeight="1" x14ac:dyDescent="0.2">
      <c r="A3" s="2">
        <v>40544</v>
      </c>
      <c r="B3">
        <f>YEAR(A3)</f>
        <v>2011</v>
      </c>
      <c r="C3">
        <f>MONTH(A3)</f>
        <v>1</v>
      </c>
      <c r="D3" s="69">
        <v>23710157.339999959</v>
      </c>
      <c r="E3" s="69">
        <v>23207.745325324893</v>
      </c>
      <c r="F3" s="69">
        <v>23733365.085325282</v>
      </c>
      <c r="G3" s="63">
        <v>713.3</v>
      </c>
      <c r="H3" s="63">
        <v>0</v>
      </c>
      <c r="I3" s="66">
        <f t="shared" ref="I3:J3" si="0">I15</f>
        <v>625.5</v>
      </c>
      <c r="J3" s="66">
        <f t="shared" si="0"/>
        <v>0</v>
      </c>
      <c r="K3" s="25">
        <v>31</v>
      </c>
      <c r="L3" s="25">
        <v>0</v>
      </c>
      <c r="M3" s="25">
        <v>0</v>
      </c>
      <c r="N3" s="30">
        <v>26615</v>
      </c>
      <c r="O3" s="87">
        <v>0</v>
      </c>
      <c r="P3" s="59">
        <v>0</v>
      </c>
      <c r="Q3" s="25">
        <f>F3+(I3-G3)*$V$11+(J3-H3)*$V$12</f>
        <v>19085817.23089347</v>
      </c>
      <c r="R3" s="65">
        <f>Q3-E3</f>
        <v>19062609.485568147</v>
      </c>
      <c r="S3" s="25">
        <f>+Q3-F3</f>
        <v>-4647547.8544318117</v>
      </c>
      <c r="T3" s="38">
        <f>ABS(S3/F3)</f>
        <v>0.19582338356668455</v>
      </c>
      <c r="AG3"/>
      <c r="AH3" s="29"/>
      <c r="AI3" s="48"/>
      <c r="AJ3" s="39"/>
      <c r="AK3" s="56"/>
      <c r="AL3" s="56"/>
      <c r="AM3" s="78"/>
      <c r="AN3" s="56"/>
      <c r="AO3" s="56"/>
      <c r="AP3" s="75"/>
      <c r="AQ3" s="78"/>
      <c r="AR3" s="50"/>
      <c r="AS3" s="50"/>
      <c r="AT3" s="5"/>
    </row>
    <row r="4" spans="1:47" x14ac:dyDescent="0.2">
      <c r="A4" s="2">
        <v>40575</v>
      </c>
      <c r="B4">
        <f t="shared" ref="B4:B67" si="1">YEAR(A4)</f>
        <v>2011</v>
      </c>
      <c r="C4">
        <f t="shared" ref="C4:C67" si="2">MONTH(A4)</f>
        <v>2</v>
      </c>
      <c r="D4" s="69">
        <v>22287321.790000025</v>
      </c>
      <c r="E4" s="69">
        <v>23207.745325324893</v>
      </c>
      <c r="F4" s="69">
        <v>22310529.535325348</v>
      </c>
      <c r="G4" s="63">
        <v>598.20000000000016</v>
      </c>
      <c r="H4" s="63">
        <v>0</v>
      </c>
      <c r="I4" s="66">
        <f t="shared" ref="I4:J4" si="3">I16</f>
        <v>573.20999999999992</v>
      </c>
      <c r="J4" s="66">
        <f t="shared" si="3"/>
        <v>0</v>
      </c>
      <c r="K4" s="25">
        <v>28</v>
      </c>
      <c r="L4" s="25">
        <v>0</v>
      </c>
      <c r="M4" s="25">
        <v>0</v>
      </c>
      <c r="N4" s="30">
        <v>26654</v>
      </c>
      <c r="O4" s="87">
        <v>0</v>
      </c>
      <c r="P4" s="59">
        <v>0</v>
      </c>
      <c r="Q4" s="25">
        <f>F4+(I4-G4)*$V$11+(J4-H4)*$V$12</f>
        <v>20987725.197258696</v>
      </c>
      <c r="R4" s="65">
        <f t="shared" ref="R4:R67" si="4">Q4-E4</f>
        <v>20964517.451933373</v>
      </c>
      <c r="S4" s="25">
        <f t="shared" ref="S4:S67" si="5">+Q4-F4</f>
        <v>-1322804.3380666524</v>
      </c>
      <c r="T4" s="38">
        <f t="shared" ref="T4:T67" si="6">ABS(S4/F4)</f>
        <v>5.9290584563319836E-2</v>
      </c>
      <c r="U4" t="s">
        <v>68</v>
      </c>
      <c r="Y4" s="64"/>
      <c r="AG4"/>
      <c r="AI4" s="56"/>
      <c r="AJ4" s="56"/>
      <c r="AK4" s="56"/>
      <c r="AL4" s="56"/>
      <c r="AM4" s="75"/>
      <c r="AN4" s="79"/>
      <c r="AO4" s="56"/>
      <c r="AP4" s="75"/>
      <c r="AQ4" s="75"/>
      <c r="AR4" s="50"/>
      <c r="AS4" s="50"/>
      <c r="AT4" s="5"/>
    </row>
    <row r="5" spans="1:47" x14ac:dyDescent="0.2">
      <c r="A5" s="2">
        <v>40603</v>
      </c>
      <c r="B5">
        <f t="shared" si="1"/>
        <v>2011</v>
      </c>
      <c r="C5">
        <f t="shared" si="2"/>
        <v>3</v>
      </c>
      <c r="D5" s="69">
        <v>20538303.360000029</v>
      </c>
      <c r="E5" s="69">
        <v>23207.745325324893</v>
      </c>
      <c r="F5" s="69">
        <v>20561511.105325352</v>
      </c>
      <c r="G5" s="63">
        <v>510.79999999999995</v>
      </c>
      <c r="H5" s="63">
        <v>0</v>
      </c>
      <c r="I5" s="66">
        <f t="shared" ref="I5:J5" si="7">I17</f>
        <v>471.05</v>
      </c>
      <c r="J5" s="66">
        <f t="shared" si="7"/>
        <v>0.3</v>
      </c>
      <c r="K5" s="25">
        <v>31</v>
      </c>
      <c r="L5" s="25">
        <v>1</v>
      </c>
      <c r="M5" s="25">
        <v>0</v>
      </c>
      <c r="N5" s="30">
        <v>26750</v>
      </c>
      <c r="O5" s="87">
        <v>0</v>
      </c>
      <c r="P5" s="59">
        <v>0</v>
      </c>
      <c r="Q5" s="25">
        <f t="shared" ref="Q5:Q36" si="8">F5+(I5-G5)*$V$10+(J5-H5)*$V$11</f>
        <v>20230153.086512107</v>
      </c>
      <c r="R5" s="65">
        <f t="shared" si="4"/>
        <v>20206945.341186784</v>
      </c>
      <c r="S5" s="25">
        <f t="shared" si="5"/>
        <v>-331358.018813245</v>
      </c>
      <c r="T5" s="38">
        <f t="shared" si="6"/>
        <v>1.6115450713514171E-2</v>
      </c>
      <c r="U5" t="s">
        <v>69</v>
      </c>
      <c r="AG5"/>
      <c r="AI5" s="56"/>
      <c r="AJ5" s="56"/>
      <c r="AK5" s="56"/>
      <c r="AL5" s="56"/>
      <c r="AM5" s="75"/>
      <c r="AN5" s="79"/>
      <c r="AO5" s="56"/>
      <c r="AP5" s="75"/>
      <c r="AQ5" s="75"/>
      <c r="AR5" s="49"/>
      <c r="AS5" s="50"/>
      <c r="AT5" s="5"/>
    </row>
    <row r="6" spans="1:47" ht="12.75" customHeight="1" x14ac:dyDescent="0.2">
      <c r="A6" s="2">
        <v>40634</v>
      </c>
      <c r="B6">
        <f t="shared" si="1"/>
        <v>2011</v>
      </c>
      <c r="C6">
        <f t="shared" si="2"/>
        <v>4</v>
      </c>
      <c r="D6" s="69">
        <v>18173296.59999999</v>
      </c>
      <c r="E6" s="69">
        <v>23207.745325324893</v>
      </c>
      <c r="F6" s="69">
        <v>18196504.345325314</v>
      </c>
      <c r="G6" s="63">
        <v>272.29999999999995</v>
      </c>
      <c r="H6" s="63">
        <v>0</v>
      </c>
      <c r="I6" s="66">
        <f t="shared" ref="I6:J6" si="9">I18</f>
        <v>285.58000000000004</v>
      </c>
      <c r="J6" s="66">
        <f t="shared" si="9"/>
        <v>0.38999999999999985</v>
      </c>
      <c r="K6" s="25">
        <v>30</v>
      </c>
      <c r="L6" s="25">
        <v>1</v>
      </c>
      <c r="M6" s="25">
        <v>0</v>
      </c>
      <c r="N6" s="30">
        <v>26846</v>
      </c>
      <c r="O6" s="87">
        <v>0</v>
      </c>
      <c r="P6" s="59">
        <v>0</v>
      </c>
      <c r="Q6" s="25">
        <f t="shared" si="8"/>
        <v>18333156.424657509</v>
      </c>
      <c r="R6" s="65">
        <f t="shared" si="4"/>
        <v>18309948.679332186</v>
      </c>
      <c r="S6" s="25">
        <f t="shared" si="5"/>
        <v>136652.07933219522</v>
      </c>
      <c r="T6" s="38">
        <f t="shared" si="6"/>
        <v>7.5097984062692334E-3</v>
      </c>
      <c r="U6" t="s">
        <v>70</v>
      </c>
      <c r="AG6"/>
      <c r="AI6" s="56"/>
      <c r="AJ6" s="51"/>
      <c r="AL6" s="29"/>
      <c r="AN6" s="80"/>
      <c r="AO6" s="80"/>
      <c r="AP6" s="5"/>
      <c r="AQ6" s="5"/>
      <c r="AR6" s="5"/>
      <c r="AS6" s="5"/>
      <c r="AT6" s="5"/>
      <c r="AU6" s="22"/>
    </row>
    <row r="7" spans="1:47" x14ac:dyDescent="0.2">
      <c r="A7" s="2">
        <v>40664</v>
      </c>
      <c r="B7">
        <f t="shared" si="1"/>
        <v>2011</v>
      </c>
      <c r="C7">
        <f t="shared" si="2"/>
        <v>5</v>
      </c>
      <c r="D7" s="69">
        <v>19219228.860000029</v>
      </c>
      <c r="E7" s="69">
        <v>23207.745325324893</v>
      </c>
      <c r="F7" s="69">
        <v>19242436.605325352</v>
      </c>
      <c r="G7" s="63">
        <v>87.4</v>
      </c>
      <c r="H7" s="63">
        <v>28.3</v>
      </c>
      <c r="I7" s="66">
        <f t="shared" ref="I7:J7" si="10">I19</f>
        <v>93.759999999999991</v>
      </c>
      <c r="J7" s="66">
        <f t="shared" si="10"/>
        <v>43.35</v>
      </c>
      <c r="K7" s="25">
        <v>31</v>
      </c>
      <c r="L7" s="25">
        <v>1</v>
      </c>
      <c r="M7" s="25">
        <v>0</v>
      </c>
      <c r="N7" s="30">
        <v>26969</v>
      </c>
      <c r="O7" s="87">
        <v>0</v>
      </c>
      <c r="P7" s="59">
        <v>0</v>
      </c>
      <c r="Q7" s="25">
        <f t="shared" si="8"/>
        <v>20094641.559249043</v>
      </c>
      <c r="R7" s="65">
        <f t="shared" si="4"/>
        <v>20071433.81392372</v>
      </c>
      <c r="S7" s="25">
        <f t="shared" si="5"/>
        <v>852204.95392369106</v>
      </c>
      <c r="T7" s="38">
        <f t="shared" si="6"/>
        <v>4.428778804903756E-2</v>
      </c>
      <c r="AG7"/>
      <c r="AI7" s="56"/>
      <c r="AJ7" s="51"/>
      <c r="AK7" s="29"/>
      <c r="AL7" s="29"/>
      <c r="AN7" s="80"/>
      <c r="AO7" s="80"/>
      <c r="AP7" s="5"/>
      <c r="AQ7" s="5"/>
      <c r="AR7" s="5"/>
      <c r="AS7" s="5"/>
      <c r="AT7" s="5"/>
      <c r="AU7" s="22"/>
    </row>
    <row r="8" spans="1:47" x14ac:dyDescent="0.2">
      <c r="A8" s="2">
        <v>40695</v>
      </c>
      <c r="B8">
        <f t="shared" si="1"/>
        <v>2011</v>
      </c>
      <c r="C8">
        <f t="shared" si="2"/>
        <v>6</v>
      </c>
      <c r="D8" s="69">
        <v>23432000.140000012</v>
      </c>
      <c r="E8" s="69">
        <v>23207.745325324893</v>
      </c>
      <c r="F8" s="69">
        <v>23455207.885325335</v>
      </c>
      <c r="G8" s="63">
        <v>4.7999999999999989</v>
      </c>
      <c r="H8" s="63">
        <v>97.999999999999986</v>
      </c>
      <c r="I8" s="66">
        <f t="shared" ref="I8:J8" si="11">I20</f>
        <v>8.7399999999999984</v>
      </c>
      <c r="J8" s="66">
        <f t="shared" si="11"/>
        <v>118.63000000000002</v>
      </c>
      <c r="K8" s="25">
        <v>30</v>
      </c>
      <c r="L8" s="25">
        <v>0</v>
      </c>
      <c r="M8" s="25">
        <v>0</v>
      </c>
      <c r="N8" s="30">
        <v>27068</v>
      </c>
      <c r="O8" s="87">
        <v>0</v>
      </c>
      <c r="P8" s="59">
        <v>0</v>
      </c>
      <c r="Q8" s="25">
        <f t="shared" si="8"/>
        <v>24581640.889192317</v>
      </c>
      <c r="R8" s="65">
        <f t="shared" si="4"/>
        <v>24558433.143866993</v>
      </c>
      <c r="S8" s="25">
        <f t="shared" si="5"/>
        <v>1126433.0038669817</v>
      </c>
      <c r="T8" s="38">
        <f t="shared" si="6"/>
        <v>4.8024856968832512E-2</v>
      </c>
      <c r="V8" t="s">
        <v>8</v>
      </c>
      <c r="W8" t="s">
        <v>9</v>
      </c>
      <c r="X8" t="s">
        <v>10</v>
      </c>
      <c r="Y8" t="s">
        <v>11</v>
      </c>
      <c r="AG8"/>
      <c r="AI8" s="56"/>
      <c r="AJ8" s="51"/>
      <c r="AK8" s="29"/>
      <c r="AL8" s="29"/>
      <c r="AN8" s="80"/>
      <c r="AO8" s="80"/>
      <c r="AP8" s="5"/>
      <c r="AQ8" s="5"/>
      <c r="AR8" s="5"/>
      <c r="AS8" s="5"/>
      <c r="AT8" s="5"/>
      <c r="AU8" s="22"/>
    </row>
    <row r="9" spans="1:47" x14ac:dyDescent="0.2">
      <c r="A9" s="2">
        <v>40725</v>
      </c>
      <c r="B9">
        <f t="shared" si="1"/>
        <v>2011</v>
      </c>
      <c r="C9">
        <f t="shared" si="2"/>
        <v>7</v>
      </c>
      <c r="D9" s="69">
        <v>29858048.27999996</v>
      </c>
      <c r="E9" s="69">
        <v>23207.745325324893</v>
      </c>
      <c r="F9" s="69">
        <v>29881256.025325283</v>
      </c>
      <c r="G9" s="63">
        <v>0</v>
      </c>
      <c r="H9" s="63">
        <v>260.30000000000007</v>
      </c>
      <c r="I9" s="66">
        <f t="shared" ref="I9:J9" si="12">I21</f>
        <v>0</v>
      </c>
      <c r="J9" s="66">
        <f t="shared" si="12"/>
        <v>207.41000000000003</v>
      </c>
      <c r="K9" s="25">
        <v>31</v>
      </c>
      <c r="L9" s="25">
        <v>0</v>
      </c>
      <c r="M9" s="25">
        <v>0</v>
      </c>
      <c r="N9" s="30">
        <v>27119</v>
      </c>
      <c r="O9" s="87">
        <v>0</v>
      </c>
      <c r="P9" s="59">
        <v>0</v>
      </c>
      <c r="Q9" s="25">
        <f t="shared" si="8"/>
        <v>27081611.309825294</v>
      </c>
      <c r="R9" s="65">
        <f t="shared" si="4"/>
        <v>27058403.564499971</v>
      </c>
      <c r="S9" s="25">
        <f t="shared" si="5"/>
        <v>-2799644.7154999897</v>
      </c>
      <c r="T9" s="38">
        <f t="shared" si="6"/>
        <v>9.3692337200524792E-2</v>
      </c>
      <c r="U9" t="s">
        <v>12</v>
      </c>
      <c r="V9">
        <v>-18893263.306903001</v>
      </c>
      <c r="W9">
        <v>5185235.7900725901</v>
      </c>
      <c r="X9">
        <v>-3.6436652202152802</v>
      </c>
      <c r="Y9">
        <v>3.9476725714889698E-4</v>
      </c>
      <c r="AG9"/>
      <c r="AH9" s="39"/>
      <c r="AI9" s="51"/>
      <c r="AJ9" s="51"/>
      <c r="AK9" s="29"/>
      <c r="AL9" s="29"/>
      <c r="AN9" s="80"/>
      <c r="AO9" s="80"/>
      <c r="AP9" s="5"/>
      <c r="AQ9" s="5"/>
      <c r="AR9" s="5"/>
      <c r="AS9" s="5"/>
      <c r="AT9" s="5"/>
      <c r="AU9" s="22"/>
    </row>
    <row r="10" spans="1:47" x14ac:dyDescent="0.2">
      <c r="A10" s="2">
        <v>40756</v>
      </c>
      <c r="B10">
        <f t="shared" si="1"/>
        <v>2011</v>
      </c>
      <c r="C10">
        <f t="shared" si="2"/>
        <v>8</v>
      </c>
      <c r="D10" s="69">
        <v>28097294.710000008</v>
      </c>
      <c r="E10" s="69">
        <v>23207.745325324893</v>
      </c>
      <c r="F10" s="69">
        <v>28120502.455325332</v>
      </c>
      <c r="G10" s="63">
        <v>0</v>
      </c>
      <c r="H10" s="63">
        <v>184.2</v>
      </c>
      <c r="I10" s="66">
        <f t="shared" ref="I10:J10" si="13">I22</f>
        <v>0.29000000000000004</v>
      </c>
      <c r="J10" s="66">
        <f t="shared" si="13"/>
        <v>180.75000000000006</v>
      </c>
      <c r="K10" s="25">
        <v>31</v>
      </c>
      <c r="L10" s="25">
        <v>0</v>
      </c>
      <c r="M10" s="25">
        <v>0</v>
      </c>
      <c r="N10" s="30">
        <v>27177</v>
      </c>
      <c r="O10" s="87">
        <v>0</v>
      </c>
      <c r="P10" s="59">
        <v>0</v>
      </c>
      <c r="Q10" s="25">
        <f t="shared" si="8"/>
        <v>27940415.71749958</v>
      </c>
      <c r="R10" s="65">
        <f t="shared" si="4"/>
        <v>27917207.972174257</v>
      </c>
      <c r="S10" s="25">
        <f t="shared" si="5"/>
        <v>-180086.7378257513</v>
      </c>
      <c r="T10" s="38">
        <f t="shared" si="6"/>
        <v>6.4041081097982767E-3</v>
      </c>
      <c r="U10" t="s">
        <v>5</v>
      </c>
      <c r="V10">
        <v>8735.5477451992792</v>
      </c>
      <c r="W10">
        <v>955.16207542171696</v>
      </c>
      <c r="X10">
        <v>9.1456182882286399</v>
      </c>
      <c r="Y10" s="64">
        <v>1.5513487993009601E-15</v>
      </c>
      <c r="AG10"/>
      <c r="AH10" s="56"/>
      <c r="AI10" s="51"/>
      <c r="AJ10" s="51"/>
      <c r="AK10" s="29"/>
      <c r="AL10" s="29"/>
      <c r="AN10" s="80"/>
      <c r="AO10" s="80"/>
      <c r="AP10" s="5"/>
      <c r="AQ10" s="5"/>
      <c r="AR10" s="5"/>
      <c r="AS10" s="5"/>
      <c r="AT10" s="5"/>
      <c r="AU10" s="22"/>
    </row>
    <row r="11" spans="1:47" x14ac:dyDescent="0.2">
      <c r="A11" s="2">
        <v>40787</v>
      </c>
      <c r="B11">
        <f t="shared" si="1"/>
        <v>2011</v>
      </c>
      <c r="C11">
        <f t="shared" si="2"/>
        <v>9</v>
      </c>
      <c r="D11" s="69">
        <v>19896374.790000003</v>
      </c>
      <c r="E11" s="69">
        <v>23207.745325324893</v>
      </c>
      <c r="F11" s="69">
        <v>19919582.535325326</v>
      </c>
      <c r="G11" s="63">
        <v>22.400000000000006</v>
      </c>
      <c r="H11" s="63">
        <v>73.7</v>
      </c>
      <c r="I11" s="66">
        <f t="shared" ref="I11:J11" si="14">I23</f>
        <v>27</v>
      </c>
      <c r="J11" s="66">
        <f t="shared" si="14"/>
        <v>80.61</v>
      </c>
      <c r="K11" s="25">
        <v>30</v>
      </c>
      <c r="L11" s="25">
        <v>1</v>
      </c>
      <c r="M11" s="25">
        <v>1</v>
      </c>
      <c r="N11" s="30">
        <v>27326</v>
      </c>
      <c r="O11" s="87">
        <v>0</v>
      </c>
      <c r="P11" s="59">
        <v>0</v>
      </c>
      <c r="Q11" s="25">
        <f t="shared" si="8"/>
        <v>20325535.481765587</v>
      </c>
      <c r="R11" s="65">
        <f t="shared" si="4"/>
        <v>20302327.736440264</v>
      </c>
      <c r="S11" s="25">
        <f t="shared" si="5"/>
        <v>405952.94644026086</v>
      </c>
      <c r="T11" s="38">
        <f t="shared" si="6"/>
        <v>2.0379591074278045E-2</v>
      </c>
      <c r="U11" t="s">
        <v>6</v>
      </c>
      <c r="V11">
        <v>52933.346861410202</v>
      </c>
      <c r="W11">
        <v>3453.72029547191</v>
      </c>
      <c r="X11">
        <v>15.3264718427864</v>
      </c>
      <c r="Y11" s="64">
        <v>2.6212456298096899E-30</v>
      </c>
      <c r="AG11"/>
      <c r="AH11" s="56"/>
      <c r="AI11" s="81"/>
      <c r="AJ11" s="51"/>
      <c r="AK11" s="29"/>
      <c r="AL11" s="29"/>
      <c r="AN11" s="80"/>
      <c r="AO11" s="80"/>
      <c r="AP11" s="5"/>
      <c r="AQ11" s="5"/>
      <c r="AR11" s="5"/>
      <c r="AS11" s="5"/>
      <c r="AT11" s="5"/>
      <c r="AU11" s="22"/>
    </row>
    <row r="12" spans="1:47" ht="13.5" customHeight="1" x14ac:dyDescent="0.2">
      <c r="A12" s="2">
        <v>40817</v>
      </c>
      <c r="B12">
        <f t="shared" si="1"/>
        <v>2011</v>
      </c>
      <c r="C12">
        <f t="shared" si="2"/>
        <v>10</v>
      </c>
      <c r="D12" s="69">
        <v>18244566.349999983</v>
      </c>
      <c r="E12" s="69">
        <v>23207.745325324893</v>
      </c>
      <c r="F12" s="69">
        <v>18267774.095325306</v>
      </c>
      <c r="G12" s="63">
        <v>180.70000000000002</v>
      </c>
      <c r="H12" s="63">
        <v>9.6999999999999957</v>
      </c>
      <c r="I12" s="66">
        <f t="shared" ref="I12:J12" si="15">I24</f>
        <v>167.57</v>
      </c>
      <c r="J12" s="66">
        <f t="shared" si="15"/>
        <v>9.9699999999999989</v>
      </c>
      <c r="K12" s="25">
        <v>31</v>
      </c>
      <c r="L12" s="25">
        <v>1</v>
      </c>
      <c r="M12" s="25">
        <v>0</v>
      </c>
      <c r="N12" s="30">
        <v>27440</v>
      </c>
      <c r="O12" s="87">
        <v>0</v>
      </c>
      <c r="P12" s="59">
        <v>0</v>
      </c>
      <c r="Q12" s="25">
        <f t="shared" si="8"/>
        <v>18167368.357083421</v>
      </c>
      <c r="R12" s="65">
        <f t="shared" si="4"/>
        <v>18144160.611758098</v>
      </c>
      <c r="S12" s="25">
        <f t="shared" si="5"/>
        <v>-100405.73824188486</v>
      </c>
      <c r="T12" s="38">
        <f t="shared" si="6"/>
        <v>5.496331283600585E-3</v>
      </c>
      <c r="U12" t="s">
        <v>1</v>
      </c>
      <c r="V12">
        <v>700140.39219496294</v>
      </c>
      <c r="W12">
        <v>167154.58775368199</v>
      </c>
      <c r="X12">
        <v>4.1885801736215802</v>
      </c>
      <c r="Y12" s="64">
        <v>5.3081721144805101E-5</v>
      </c>
      <c r="AG12"/>
      <c r="AH12" s="39"/>
      <c r="AI12" s="51"/>
      <c r="AJ12" s="51"/>
      <c r="AK12" s="29"/>
      <c r="AL12" s="29"/>
      <c r="AN12" s="80"/>
      <c r="AO12" s="80"/>
      <c r="AP12" s="5"/>
      <c r="AQ12" s="5"/>
      <c r="AR12" s="5"/>
      <c r="AS12" s="5"/>
      <c r="AT12" s="5"/>
      <c r="AU12" s="22"/>
    </row>
    <row r="13" spans="1:47" x14ac:dyDescent="0.2">
      <c r="A13" s="2">
        <v>40848</v>
      </c>
      <c r="B13">
        <f t="shared" si="1"/>
        <v>2011</v>
      </c>
      <c r="C13">
        <f t="shared" si="2"/>
        <v>11</v>
      </c>
      <c r="D13" s="69">
        <v>20183725.750000019</v>
      </c>
      <c r="E13" s="69">
        <v>23207.745325324893</v>
      </c>
      <c r="F13" s="69">
        <v>20206933.495325342</v>
      </c>
      <c r="G13" s="63">
        <v>281.89999999999998</v>
      </c>
      <c r="H13" s="63">
        <v>0</v>
      </c>
      <c r="I13" s="66">
        <f t="shared" ref="I13:J13" si="16">I25</f>
        <v>366.25</v>
      </c>
      <c r="J13" s="66">
        <f t="shared" si="16"/>
        <v>1.0000000000000142E-2</v>
      </c>
      <c r="K13" s="25">
        <v>30</v>
      </c>
      <c r="L13" s="25">
        <v>1</v>
      </c>
      <c r="M13" s="25">
        <v>0</v>
      </c>
      <c r="N13" s="30">
        <v>27703</v>
      </c>
      <c r="O13" s="87">
        <v>0</v>
      </c>
      <c r="P13" s="59">
        <v>0</v>
      </c>
      <c r="Q13" s="25">
        <f t="shared" si="8"/>
        <v>20944306.281101514</v>
      </c>
      <c r="R13" s="65">
        <f t="shared" si="4"/>
        <v>20921098.53577619</v>
      </c>
      <c r="S13" s="25">
        <f t="shared" si="5"/>
        <v>737372.78577617183</v>
      </c>
      <c r="T13" s="38">
        <f t="shared" si="6"/>
        <v>3.6491077973149919E-2</v>
      </c>
      <c r="U13" t="s">
        <v>3</v>
      </c>
      <c r="V13">
        <v>-2872240.8640193399</v>
      </c>
      <c r="W13">
        <v>364282.109347158</v>
      </c>
      <c r="X13">
        <v>-7.8846607898663397</v>
      </c>
      <c r="Y13" s="64">
        <v>1.44662653707938E-12</v>
      </c>
      <c r="AG13"/>
      <c r="AH13" s="39"/>
      <c r="AI13" s="51"/>
      <c r="AJ13" s="51"/>
      <c r="AK13" s="29"/>
      <c r="AL13" s="29"/>
      <c r="AN13" s="80"/>
      <c r="AO13" s="80"/>
      <c r="AP13" s="5"/>
      <c r="AQ13" s="5"/>
      <c r="AR13" s="5"/>
      <c r="AS13" s="5"/>
      <c r="AT13" s="5"/>
      <c r="AU13" s="22"/>
    </row>
    <row r="14" spans="1:47" ht="13.5" customHeight="1" x14ac:dyDescent="0.2">
      <c r="A14" s="2">
        <v>40878</v>
      </c>
      <c r="B14">
        <f t="shared" si="1"/>
        <v>2011</v>
      </c>
      <c r="C14">
        <f t="shared" si="2"/>
        <v>12</v>
      </c>
      <c r="D14" s="69">
        <v>25085188.549999982</v>
      </c>
      <c r="E14" s="69">
        <v>23207.745325324893</v>
      </c>
      <c r="F14" s="69">
        <v>25108396.295325305</v>
      </c>
      <c r="G14" s="63">
        <v>472.00000000000006</v>
      </c>
      <c r="H14" s="63">
        <v>0</v>
      </c>
      <c r="I14" s="66">
        <f t="shared" ref="I14:J14" si="17">I26</f>
        <v>513.3599999999999</v>
      </c>
      <c r="J14" s="66">
        <f t="shared" si="17"/>
        <v>0</v>
      </c>
      <c r="K14" s="25">
        <v>31</v>
      </c>
      <c r="L14" s="25">
        <v>0</v>
      </c>
      <c r="M14" s="25">
        <v>0</v>
      </c>
      <c r="N14" s="30">
        <v>27826</v>
      </c>
      <c r="O14" s="87">
        <v>0</v>
      </c>
      <c r="P14" s="59">
        <v>0</v>
      </c>
      <c r="Q14" s="25">
        <f t="shared" si="8"/>
        <v>25469698.550066747</v>
      </c>
      <c r="R14" s="65">
        <f t="shared" si="4"/>
        <v>25446490.804741424</v>
      </c>
      <c r="S14" s="25">
        <f t="shared" si="5"/>
        <v>361302.25474144146</v>
      </c>
      <c r="T14" s="38">
        <f t="shared" si="6"/>
        <v>1.4389698588942094E-2</v>
      </c>
      <c r="U14" t="s">
        <v>2</v>
      </c>
      <c r="V14">
        <v>1706351.3837903</v>
      </c>
      <c r="W14">
        <v>497363.92251725</v>
      </c>
      <c r="X14">
        <v>3.4307904263625302</v>
      </c>
      <c r="Y14" s="64">
        <v>8.1999039110360495E-4</v>
      </c>
      <c r="AG14"/>
      <c r="AH14" s="39"/>
      <c r="AI14" s="51"/>
      <c r="AJ14" s="51"/>
      <c r="AK14" s="29"/>
      <c r="AL14" s="29"/>
      <c r="AN14" s="80"/>
      <c r="AO14" s="80"/>
      <c r="AP14" s="5"/>
      <c r="AQ14" s="5"/>
      <c r="AR14" s="5"/>
      <c r="AS14" s="5"/>
      <c r="AT14" s="5"/>
      <c r="AU14" s="22"/>
    </row>
    <row r="15" spans="1:47" x14ac:dyDescent="0.2">
      <c r="A15" s="2">
        <v>40909</v>
      </c>
      <c r="B15">
        <f t="shared" si="1"/>
        <v>2012</v>
      </c>
      <c r="C15">
        <f t="shared" si="2"/>
        <v>1</v>
      </c>
      <c r="D15" s="69">
        <v>22605358.370000012</v>
      </c>
      <c r="E15" s="69">
        <v>60152.639777244323</v>
      </c>
      <c r="F15" s="69">
        <v>22665511.009777255</v>
      </c>
      <c r="G15" s="63">
        <v>549.1</v>
      </c>
      <c r="H15" s="63">
        <v>0</v>
      </c>
      <c r="I15" s="66">
        <f t="shared" ref="I15:J15" si="18">I27</f>
        <v>625.5</v>
      </c>
      <c r="J15" s="66">
        <f t="shared" si="18"/>
        <v>0</v>
      </c>
      <c r="K15" s="25">
        <v>31</v>
      </c>
      <c r="L15" s="25">
        <v>0</v>
      </c>
      <c r="M15" s="25">
        <v>0</v>
      </c>
      <c r="N15" s="30">
        <v>27984</v>
      </c>
      <c r="O15" s="87">
        <v>0</v>
      </c>
      <c r="P15" s="59">
        <v>0</v>
      </c>
      <c r="Q15" s="25">
        <f t="shared" si="8"/>
        <v>23332906.857510481</v>
      </c>
      <c r="R15" s="65">
        <f t="shared" si="4"/>
        <v>23272754.217733238</v>
      </c>
      <c r="S15" s="25">
        <f t="shared" si="5"/>
        <v>667395.84773322567</v>
      </c>
      <c r="T15" s="38">
        <f t="shared" si="6"/>
        <v>2.9445435730318638E-2</v>
      </c>
      <c r="U15" t="s">
        <v>0</v>
      </c>
      <c r="V15">
        <v>588.46728649549095</v>
      </c>
      <c r="W15">
        <v>38.071823410709797</v>
      </c>
      <c r="X15">
        <v>15.456766547460701</v>
      </c>
      <c r="Y15" s="64">
        <v>1.31711731993705E-30</v>
      </c>
      <c r="AG15"/>
      <c r="AH15" s="39"/>
      <c r="AI15" s="51"/>
      <c r="AJ15" s="51"/>
      <c r="AK15" s="29"/>
      <c r="AL15" s="29"/>
      <c r="AN15" s="80"/>
      <c r="AO15" s="80"/>
      <c r="AP15" s="5"/>
      <c r="AQ15" s="5"/>
      <c r="AR15" s="5"/>
      <c r="AS15" s="5"/>
      <c r="AT15" s="5"/>
      <c r="AU15" s="22"/>
    </row>
    <row r="16" spans="1:47" x14ac:dyDescent="0.2">
      <c r="A16" s="2">
        <v>40940</v>
      </c>
      <c r="B16">
        <f t="shared" si="1"/>
        <v>2012</v>
      </c>
      <c r="C16">
        <f t="shared" si="2"/>
        <v>2</v>
      </c>
      <c r="D16" s="69">
        <v>21671478.420000002</v>
      </c>
      <c r="E16" s="69">
        <v>60152.639777244323</v>
      </c>
      <c r="F16" s="69">
        <v>21731631.059777245</v>
      </c>
      <c r="G16" s="63">
        <v>473.70000000000005</v>
      </c>
      <c r="H16" s="63">
        <v>0</v>
      </c>
      <c r="I16" s="66">
        <f t="shared" ref="I16:J16" si="19">I28</f>
        <v>573.20999999999992</v>
      </c>
      <c r="J16" s="66">
        <f t="shared" si="19"/>
        <v>0</v>
      </c>
      <c r="K16" s="25">
        <v>29</v>
      </c>
      <c r="L16" s="25">
        <v>0</v>
      </c>
      <c r="M16" s="25">
        <v>0</v>
      </c>
      <c r="N16" s="30">
        <v>28152</v>
      </c>
      <c r="O16" s="87">
        <v>0</v>
      </c>
      <c r="P16" s="59">
        <v>0</v>
      </c>
      <c r="Q16" s="25">
        <f t="shared" si="8"/>
        <v>22600905.415902026</v>
      </c>
      <c r="R16" s="65">
        <f t="shared" si="4"/>
        <v>22540752.776124783</v>
      </c>
      <c r="S16" s="25">
        <f t="shared" si="5"/>
        <v>869274.35612478107</v>
      </c>
      <c r="T16" s="38">
        <f t="shared" si="6"/>
        <v>4.0000419376422611E-2</v>
      </c>
      <c r="U16" t="s">
        <v>71</v>
      </c>
      <c r="V16">
        <v>3576.4087557058901</v>
      </c>
      <c r="W16">
        <v>1128.55821394485</v>
      </c>
      <c r="X16">
        <v>3.1690068899544301</v>
      </c>
      <c r="Y16">
        <v>1.9302008059125699E-3</v>
      </c>
      <c r="AG16" s="2"/>
      <c r="AH16" s="39"/>
      <c r="AI16" s="51"/>
      <c r="AJ16" s="51"/>
      <c r="AK16" s="29"/>
      <c r="AL16" s="29"/>
      <c r="AN16" s="80"/>
      <c r="AO16" s="80"/>
      <c r="AP16" s="5"/>
      <c r="AQ16" s="5"/>
      <c r="AR16" s="5"/>
      <c r="AS16" s="5"/>
      <c r="AT16" s="27"/>
      <c r="AU16" s="22"/>
    </row>
    <row r="17" spans="1:48" x14ac:dyDescent="0.2">
      <c r="A17" s="2">
        <v>40969</v>
      </c>
      <c r="B17">
        <f t="shared" si="1"/>
        <v>2012</v>
      </c>
      <c r="C17">
        <f t="shared" si="2"/>
        <v>3</v>
      </c>
      <c r="D17" s="69">
        <v>19949861.740000002</v>
      </c>
      <c r="E17" s="69">
        <v>60152.639777244323</v>
      </c>
      <c r="F17" s="69">
        <v>20010014.379777245</v>
      </c>
      <c r="G17" s="63">
        <v>290.2</v>
      </c>
      <c r="H17" s="63">
        <v>3</v>
      </c>
      <c r="I17" s="66">
        <f t="shared" ref="I17:J17" si="20">I29</f>
        <v>471.05</v>
      </c>
      <c r="J17" s="66">
        <f t="shared" si="20"/>
        <v>0.3</v>
      </c>
      <c r="K17" s="25">
        <v>31</v>
      </c>
      <c r="L17" s="25">
        <v>1</v>
      </c>
      <c r="M17" s="25">
        <v>0</v>
      </c>
      <c r="N17" s="30">
        <v>28320</v>
      </c>
      <c r="O17" s="87">
        <v>0</v>
      </c>
      <c r="P17" s="59">
        <v>0</v>
      </c>
      <c r="Q17" s="25">
        <f t="shared" si="8"/>
        <v>21446918.152970728</v>
      </c>
      <c r="R17" s="65">
        <f t="shared" si="4"/>
        <v>21386765.513193484</v>
      </c>
      <c r="S17" s="25">
        <f t="shared" si="5"/>
        <v>1436903.7731934823</v>
      </c>
      <c r="T17" s="38">
        <f t="shared" si="6"/>
        <v>7.1809232413429083E-2</v>
      </c>
      <c r="U17" t="s">
        <v>72</v>
      </c>
      <c r="V17">
        <v>24534.8158289153</v>
      </c>
      <c r="W17">
        <v>3130.9815657572599</v>
      </c>
      <c r="X17">
        <v>7.8361418978783597</v>
      </c>
      <c r="Y17" s="64">
        <v>1.8720205917012902E-12</v>
      </c>
      <c r="AG17" s="2"/>
      <c r="AH17" s="39"/>
      <c r="AI17" s="51"/>
      <c r="AJ17" s="51"/>
      <c r="AK17" s="29"/>
      <c r="AL17" s="29"/>
      <c r="AN17" s="80"/>
      <c r="AO17" s="80"/>
      <c r="AP17" s="5"/>
      <c r="AQ17" s="5"/>
      <c r="AR17" s="5"/>
      <c r="AS17" s="5"/>
      <c r="AT17" s="5"/>
      <c r="AU17" s="22"/>
    </row>
    <row r="18" spans="1:48" x14ac:dyDescent="0.2">
      <c r="A18" s="2">
        <v>41000</v>
      </c>
      <c r="B18">
        <f t="shared" si="1"/>
        <v>2012</v>
      </c>
      <c r="C18">
        <f t="shared" si="2"/>
        <v>4</v>
      </c>
      <c r="D18" s="69">
        <v>18851854.700000014</v>
      </c>
      <c r="E18" s="69">
        <v>60152.639777244323</v>
      </c>
      <c r="F18" s="69">
        <v>18912007.339777257</v>
      </c>
      <c r="G18" s="63">
        <v>263.10000000000002</v>
      </c>
      <c r="H18" s="63">
        <v>1.3999999999999986</v>
      </c>
      <c r="I18" s="66">
        <f t="shared" ref="I18:J18" si="21">I30</f>
        <v>285.58000000000004</v>
      </c>
      <c r="J18" s="66">
        <f t="shared" si="21"/>
        <v>0.38999999999999985</v>
      </c>
      <c r="K18" s="25">
        <v>30</v>
      </c>
      <c r="L18" s="25">
        <v>1</v>
      </c>
      <c r="M18" s="25">
        <v>0</v>
      </c>
      <c r="N18" s="30">
        <v>28570</v>
      </c>
      <c r="O18" s="87">
        <v>0</v>
      </c>
      <c r="P18" s="59">
        <v>0</v>
      </c>
      <c r="Q18" s="25">
        <f t="shared" si="8"/>
        <v>19054919.772759315</v>
      </c>
      <c r="R18" s="65">
        <f t="shared" si="4"/>
        <v>18994767.132982071</v>
      </c>
      <c r="S18" s="25">
        <f t="shared" si="5"/>
        <v>142912.43298205733</v>
      </c>
      <c r="T18" s="38">
        <f t="shared" si="6"/>
        <v>7.5567035489391117E-3</v>
      </c>
      <c r="AG18" s="2"/>
      <c r="AH18" s="39"/>
      <c r="AI18" s="82"/>
      <c r="AJ18" s="52"/>
      <c r="AK18" s="29"/>
      <c r="AN18" s="45"/>
      <c r="AO18" s="53"/>
      <c r="AP18" s="53"/>
      <c r="AQ18" s="53"/>
      <c r="AR18" s="5"/>
      <c r="AS18" s="5"/>
      <c r="AU18" s="22"/>
    </row>
    <row r="19" spans="1:48" x14ac:dyDescent="0.2">
      <c r="A19" s="2">
        <v>41030</v>
      </c>
      <c r="B19">
        <f t="shared" si="1"/>
        <v>2012</v>
      </c>
      <c r="C19">
        <f t="shared" si="2"/>
        <v>5</v>
      </c>
      <c r="D19" s="69">
        <v>18991152.079999991</v>
      </c>
      <c r="E19" s="69">
        <v>60152.639777244323</v>
      </c>
      <c r="F19" s="69">
        <v>19051304.719777234</v>
      </c>
      <c r="G19" s="63">
        <v>46.199999999999989</v>
      </c>
      <c r="H19" s="63">
        <v>64.199999999999989</v>
      </c>
      <c r="I19" s="66">
        <f t="shared" ref="I19:J19" si="22">I31</f>
        <v>93.759999999999991</v>
      </c>
      <c r="J19" s="66">
        <f t="shared" si="22"/>
        <v>43.35</v>
      </c>
      <c r="K19" s="25">
        <v>31</v>
      </c>
      <c r="L19" s="25">
        <v>1</v>
      </c>
      <c r="M19" s="25">
        <v>0</v>
      </c>
      <c r="N19" s="30">
        <v>28755</v>
      </c>
      <c r="O19" s="87">
        <v>0</v>
      </c>
      <c r="P19" s="59">
        <v>0</v>
      </c>
      <c r="Q19" s="25">
        <f t="shared" si="8"/>
        <v>18363107.088478509</v>
      </c>
      <c r="R19" s="65">
        <f t="shared" si="4"/>
        <v>18302954.448701266</v>
      </c>
      <c r="S19" s="25">
        <f t="shared" si="5"/>
        <v>-688197.63129872456</v>
      </c>
      <c r="T19" s="38">
        <f t="shared" si="6"/>
        <v>3.6123385847915385E-2</v>
      </c>
      <c r="U19" t="s">
        <v>13</v>
      </c>
      <c r="AG19" s="2"/>
      <c r="AH19" s="39"/>
      <c r="AI19" s="51"/>
      <c r="AJ19" s="39"/>
      <c r="AK19" s="58"/>
      <c r="AL19" s="58"/>
      <c r="AM19" s="1"/>
      <c r="AP19" s="5"/>
      <c r="AQ19" s="5"/>
      <c r="AR19" s="5"/>
      <c r="AS19" s="5"/>
    </row>
    <row r="20" spans="1:48" x14ac:dyDescent="0.2">
      <c r="A20" s="2">
        <v>41061</v>
      </c>
      <c r="B20">
        <f t="shared" si="1"/>
        <v>2012</v>
      </c>
      <c r="C20">
        <f t="shared" si="2"/>
        <v>6</v>
      </c>
      <c r="D20" s="69">
        <v>27898710.519999996</v>
      </c>
      <c r="E20" s="69">
        <v>60152.639777244323</v>
      </c>
      <c r="F20" s="69">
        <v>27958863.159777239</v>
      </c>
      <c r="G20" s="63">
        <v>9.6</v>
      </c>
      <c r="H20" s="63">
        <v>148</v>
      </c>
      <c r="I20" s="66">
        <f t="shared" ref="I20:J20" si="23">I32</f>
        <v>8.7399999999999984</v>
      </c>
      <c r="J20" s="66">
        <f t="shared" si="23"/>
        <v>118.63000000000002</v>
      </c>
      <c r="K20" s="25">
        <v>30</v>
      </c>
      <c r="L20" s="25">
        <v>0</v>
      </c>
      <c r="M20" s="25">
        <v>0</v>
      </c>
      <c r="N20" s="30">
        <v>28856</v>
      </c>
      <c r="O20" s="87">
        <v>0</v>
      </c>
      <c r="P20" s="59">
        <v>0</v>
      </c>
      <c r="Q20" s="25">
        <f t="shared" si="8"/>
        <v>26396698.191396754</v>
      </c>
      <c r="R20" s="65">
        <f t="shared" si="4"/>
        <v>26336545.551619511</v>
      </c>
      <c r="S20" s="25">
        <f t="shared" si="5"/>
        <v>-1562164.9683804847</v>
      </c>
      <c r="T20" s="38">
        <f t="shared" si="6"/>
        <v>5.5873694128875703E-2</v>
      </c>
      <c r="U20" t="s">
        <v>14</v>
      </c>
      <c r="V20">
        <v>26318647.798103601</v>
      </c>
      <c r="W20" t="s">
        <v>15</v>
      </c>
      <c r="X20">
        <v>5379028.7518450199</v>
      </c>
      <c r="AG20" s="2"/>
      <c r="AH20" s="39"/>
      <c r="AI20" s="51"/>
      <c r="AJ20" s="81"/>
      <c r="AK20" s="29"/>
      <c r="AM20" s="1"/>
      <c r="AP20" s="5"/>
      <c r="AQ20" s="5"/>
      <c r="AR20" s="5"/>
      <c r="AS20" s="5"/>
    </row>
    <row r="21" spans="1:48" x14ac:dyDescent="0.2">
      <c r="A21" s="2">
        <v>41091</v>
      </c>
      <c r="B21">
        <f t="shared" si="1"/>
        <v>2012</v>
      </c>
      <c r="C21">
        <f t="shared" si="2"/>
        <v>7</v>
      </c>
      <c r="D21" s="69">
        <v>33515927.190000005</v>
      </c>
      <c r="E21" s="69">
        <v>60152.639777244323</v>
      </c>
      <c r="F21" s="69">
        <v>33576079.829777248</v>
      </c>
      <c r="G21" s="63">
        <v>0</v>
      </c>
      <c r="H21" s="63">
        <v>257.39999999999998</v>
      </c>
      <c r="I21" s="66">
        <f t="shared" ref="I21:J21" si="24">I33</f>
        <v>0</v>
      </c>
      <c r="J21" s="66">
        <f t="shared" si="24"/>
        <v>207.41000000000003</v>
      </c>
      <c r="K21" s="25">
        <v>31</v>
      </c>
      <c r="L21" s="25">
        <v>0</v>
      </c>
      <c r="M21" s="25">
        <v>0</v>
      </c>
      <c r="N21" s="30">
        <v>28963</v>
      </c>
      <c r="O21" s="87">
        <v>0</v>
      </c>
      <c r="P21" s="59">
        <v>0</v>
      </c>
      <c r="Q21" s="25">
        <f t="shared" si="8"/>
        <v>30929941.820175353</v>
      </c>
      <c r="R21" s="65">
        <f t="shared" si="4"/>
        <v>30869789.18039811</v>
      </c>
      <c r="S21" s="25">
        <f t="shared" si="5"/>
        <v>-2646138.0096018948</v>
      </c>
      <c r="T21" s="38">
        <f t="shared" si="6"/>
        <v>7.8810213193951942E-2</v>
      </c>
      <c r="U21" t="s">
        <v>16</v>
      </c>
      <c r="V21">
        <v>233370554573808</v>
      </c>
      <c r="W21" t="s">
        <v>17</v>
      </c>
      <c r="X21">
        <v>1377432.9682060301</v>
      </c>
      <c r="Y21" s="64"/>
      <c r="AG21" s="2"/>
      <c r="AH21" s="39"/>
      <c r="AI21" s="82"/>
      <c r="AJ21" s="39"/>
      <c r="AK21" s="29"/>
      <c r="AM21" s="1"/>
      <c r="AP21" s="5"/>
      <c r="AQ21" s="5"/>
      <c r="AR21" s="5"/>
      <c r="AS21" s="5"/>
    </row>
    <row r="22" spans="1:48" x14ac:dyDescent="0.2">
      <c r="A22" s="2">
        <v>41122</v>
      </c>
      <c r="B22">
        <f t="shared" si="1"/>
        <v>2012</v>
      </c>
      <c r="C22">
        <f t="shared" si="2"/>
        <v>8</v>
      </c>
      <c r="D22" s="69">
        <v>29969286.820000008</v>
      </c>
      <c r="E22" s="69">
        <v>60152.639777244323</v>
      </c>
      <c r="F22" s="69">
        <v>30029439.459777251</v>
      </c>
      <c r="G22" s="63">
        <v>0</v>
      </c>
      <c r="H22" s="63">
        <v>172.1</v>
      </c>
      <c r="I22" s="66">
        <f t="shared" ref="I22:J22" si="25">I34</f>
        <v>0.29000000000000004</v>
      </c>
      <c r="J22" s="66">
        <f t="shared" si="25"/>
        <v>180.75000000000006</v>
      </c>
      <c r="K22" s="25">
        <v>31</v>
      </c>
      <c r="L22" s="25">
        <v>0</v>
      </c>
      <c r="M22" s="25">
        <v>0</v>
      </c>
      <c r="N22" s="30">
        <v>29039</v>
      </c>
      <c r="O22" s="87">
        <v>0</v>
      </c>
      <c r="P22" s="59">
        <v>0</v>
      </c>
      <c r="Q22" s="25">
        <f t="shared" si="8"/>
        <v>30489846.21897456</v>
      </c>
      <c r="R22" s="65">
        <f t="shared" si="4"/>
        <v>30429693.579197317</v>
      </c>
      <c r="S22" s="25">
        <f t="shared" si="5"/>
        <v>460406.75919730961</v>
      </c>
      <c r="T22" s="38">
        <f t="shared" si="6"/>
        <v>1.5331846597203342E-2</v>
      </c>
      <c r="U22" t="s">
        <v>18</v>
      </c>
      <c r="V22">
        <v>0.93843263368290097</v>
      </c>
      <c r="W22" t="s">
        <v>19</v>
      </c>
      <c r="X22">
        <v>0.93442825213382197</v>
      </c>
      <c r="Y22" s="64"/>
      <c r="AG22" s="2"/>
      <c r="AH22" s="39"/>
      <c r="AI22" s="51"/>
      <c r="AJ22" s="39"/>
      <c r="AK22" s="29"/>
      <c r="AM22" s="54"/>
      <c r="AN22" s="54"/>
      <c r="AO22" s="54"/>
      <c r="AP22" s="54"/>
      <c r="AQ22" s="54"/>
      <c r="AR22" s="54"/>
      <c r="AS22" s="5"/>
    </row>
    <row r="23" spans="1:48" x14ac:dyDescent="0.2">
      <c r="A23" s="2">
        <v>41153</v>
      </c>
      <c r="B23">
        <f t="shared" si="1"/>
        <v>2012</v>
      </c>
      <c r="C23">
        <f t="shared" si="2"/>
        <v>9</v>
      </c>
      <c r="D23" s="69">
        <v>21178062.030000005</v>
      </c>
      <c r="E23" s="69">
        <v>60152.639777244323</v>
      </c>
      <c r="F23" s="69">
        <v>21238214.669777248</v>
      </c>
      <c r="G23" s="63">
        <v>48.300000000000011</v>
      </c>
      <c r="H23" s="63">
        <v>58.899999999999991</v>
      </c>
      <c r="I23" s="66">
        <f t="shared" ref="I23:J23" si="26">I35</f>
        <v>27</v>
      </c>
      <c r="J23" s="66">
        <f t="shared" si="26"/>
        <v>80.61</v>
      </c>
      <c r="K23" s="25">
        <v>30</v>
      </c>
      <c r="L23" s="25">
        <v>1</v>
      </c>
      <c r="M23" s="25">
        <v>1</v>
      </c>
      <c r="N23" s="30">
        <v>29133</v>
      </c>
      <c r="O23" s="87">
        <v>0</v>
      </c>
      <c r="P23" s="59">
        <v>0</v>
      </c>
      <c r="Q23" s="25">
        <f t="shared" si="8"/>
        <v>22201330.463165719</v>
      </c>
      <c r="R23" s="65">
        <f t="shared" si="4"/>
        <v>22141177.823388476</v>
      </c>
      <c r="S23" s="25">
        <f t="shared" si="5"/>
        <v>963115.79338847101</v>
      </c>
      <c r="T23" s="38">
        <f t="shared" si="6"/>
        <v>4.5348246468146863E-2</v>
      </c>
      <c r="U23" t="s">
        <v>73</v>
      </c>
      <c r="V23">
        <v>263.236867034233</v>
      </c>
      <c r="W23" t="s">
        <v>20</v>
      </c>
      <c r="X23" s="64">
        <v>1.5099957346625299E-73</v>
      </c>
      <c r="Y23" s="64"/>
      <c r="AG23" s="2"/>
      <c r="AH23" s="39"/>
      <c r="AI23" s="51"/>
      <c r="AJ23" s="39"/>
      <c r="AK23" s="29"/>
      <c r="AM23" s="54"/>
      <c r="AN23" s="54"/>
      <c r="AO23" s="54"/>
      <c r="AP23" s="54"/>
      <c r="AQ23" s="54"/>
      <c r="AR23" s="54"/>
      <c r="AS23" s="5"/>
    </row>
    <row r="24" spans="1:48" x14ac:dyDescent="0.2">
      <c r="A24" s="2">
        <v>41183</v>
      </c>
      <c r="B24">
        <f t="shared" si="1"/>
        <v>2012</v>
      </c>
      <c r="C24">
        <f t="shared" si="2"/>
        <v>10</v>
      </c>
      <c r="D24" s="69">
        <v>19579886.000000007</v>
      </c>
      <c r="E24" s="69">
        <v>60152.639777244323</v>
      </c>
      <c r="F24" s="69">
        <v>19640038.639777251</v>
      </c>
      <c r="G24" s="63">
        <v>183.9</v>
      </c>
      <c r="H24" s="63">
        <v>4.5</v>
      </c>
      <c r="I24" s="66">
        <f t="shared" ref="I24:J24" si="27">I36</f>
        <v>167.57</v>
      </c>
      <c r="J24" s="66">
        <f t="shared" si="27"/>
        <v>9.9699999999999989</v>
      </c>
      <c r="K24" s="25">
        <v>31</v>
      </c>
      <c r="L24" s="25">
        <v>1</v>
      </c>
      <c r="M24" s="25">
        <v>0</v>
      </c>
      <c r="N24" s="30">
        <v>29289</v>
      </c>
      <c r="O24" s="87">
        <v>0</v>
      </c>
      <c r="P24" s="59">
        <v>0</v>
      </c>
      <c r="Q24" s="25">
        <f t="shared" si="8"/>
        <v>19786932.55243006</v>
      </c>
      <c r="R24" s="65">
        <f t="shared" si="4"/>
        <v>19726779.912652817</v>
      </c>
      <c r="S24" s="25">
        <f t="shared" si="5"/>
        <v>146893.91265280917</v>
      </c>
      <c r="T24" s="38">
        <f t="shared" si="6"/>
        <v>7.4793087400196268E-3</v>
      </c>
      <c r="U24" t="s">
        <v>21</v>
      </c>
      <c r="V24">
        <v>-4.2291676121520702E-3</v>
      </c>
      <c r="W24" t="s">
        <v>22</v>
      </c>
      <c r="X24">
        <v>1.9974519624829501</v>
      </c>
      <c r="Y24" s="64"/>
      <c r="AG24" s="2"/>
      <c r="AH24" s="39"/>
      <c r="AI24" s="82"/>
      <c r="AJ24" s="39"/>
      <c r="AK24" s="29"/>
      <c r="AM24" s="78"/>
      <c r="AN24" s="78"/>
      <c r="AO24" s="78"/>
      <c r="AP24" s="49"/>
      <c r="AQ24" s="49"/>
      <c r="AR24" s="49"/>
      <c r="AS24" s="5"/>
    </row>
    <row r="25" spans="1:48" x14ac:dyDescent="0.2">
      <c r="A25" s="2">
        <v>41214</v>
      </c>
      <c r="B25">
        <f t="shared" si="1"/>
        <v>2012</v>
      </c>
      <c r="C25">
        <f t="shared" si="2"/>
        <v>11</v>
      </c>
      <c r="D25" s="69">
        <v>21421956.510000002</v>
      </c>
      <c r="E25" s="69">
        <v>60152.639777244323</v>
      </c>
      <c r="F25" s="69">
        <v>21482109.149777245</v>
      </c>
      <c r="G25" s="63">
        <v>373.99999999999994</v>
      </c>
      <c r="H25" s="63">
        <v>0</v>
      </c>
      <c r="I25" s="66">
        <f t="shared" ref="I25:J25" si="28">I37</f>
        <v>366.25</v>
      </c>
      <c r="J25" s="66">
        <f t="shared" si="28"/>
        <v>1.0000000000000142E-2</v>
      </c>
      <c r="K25" s="25">
        <v>30</v>
      </c>
      <c r="L25" s="25">
        <v>1</v>
      </c>
      <c r="M25" s="25">
        <v>0</v>
      </c>
      <c r="N25" s="30">
        <v>29378</v>
      </c>
      <c r="O25" s="87">
        <v>0</v>
      </c>
      <c r="P25" s="59">
        <v>0</v>
      </c>
      <c r="Q25" s="25">
        <f t="shared" si="8"/>
        <v>21414937.988220561</v>
      </c>
      <c r="R25" s="65">
        <f t="shared" si="4"/>
        <v>21354785.348443318</v>
      </c>
      <c r="S25" s="25">
        <f t="shared" si="5"/>
        <v>-67171.161556683481</v>
      </c>
      <c r="T25" s="38">
        <f t="shared" si="6"/>
        <v>3.1268420194848511E-3</v>
      </c>
      <c r="Y25" s="64"/>
      <c r="AG25" s="2"/>
      <c r="AH25" s="39"/>
      <c r="AI25" s="51"/>
      <c r="AJ25" s="55"/>
      <c r="AK25" s="2"/>
      <c r="AL25" s="29"/>
      <c r="AO25" s="2"/>
      <c r="AP25" s="56"/>
      <c r="AQ25" s="56"/>
      <c r="AR25" s="56"/>
      <c r="AS25" s="2"/>
      <c r="AT25" s="56"/>
      <c r="AU25" s="56"/>
      <c r="AV25" s="5"/>
    </row>
    <row r="26" spans="1:48" x14ac:dyDescent="0.2">
      <c r="A26" s="2">
        <v>41244</v>
      </c>
      <c r="B26">
        <f t="shared" si="1"/>
        <v>2012</v>
      </c>
      <c r="C26">
        <f t="shared" si="2"/>
        <v>12</v>
      </c>
      <c r="D26" s="69">
        <v>25587420.26999997</v>
      </c>
      <c r="E26" s="69">
        <v>60152.639777244323</v>
      </c>
      <c r="F26" s="69">
        <v>25647572.909777213</v>
      </c>
      <c r="G26" s="63">
        <v>471.50000000000006</v>
      </c>
      <c r="H26" s="63">
        <v>0</v>
      </c>
      <c r="I26" s="66">
        <f t="shared" ref="I26:J26" si="29">I38</f>
        <v>513.3599999999999</v>
      </c>
      <c r="J26" s="66">
        <f t="shared" si="29"/>
        <v>0</v>
      </c>
      <c r="K26" s="25">
        <v>31</v>
      </c>
      <c r="L26" s="25">
        <v>0</v>
      </c>
      <c r="M26" s="25">
        <v>0</v>
      </c>
      <c r="N26" s="30">
        <v>29614</v>
      </c>
      <c r="O26" s="87">
        <v>0</v>
      </c>
      <c r="P26" s="59">
        <v>0</v>
      </c>
      <c r="Q26" s="25">
        <f t="shared" si="8"/>
        <v>26013242.938391253</v>
      </c>
      <c r="R26" s="65">
        <f t="shared" si="4"/>
        <v>25953090.29861401</v>
      </c>
      <c r="S26" s="25">
        <f t="shared" si="5"/>
        <v>365670.02861404046</v>
      </c>
      <c r="T26" s="38">
        <f t="shared" si="6"/>
        <v>1.4257490558673563E-2</v>
      </c>
      <c r="Y26" s="64"/>
      <c r="AG26" s="2"/>
      <c r="AH26" s="39"/>
      <c r="AI26" s="51"/>
      <c r="AJ26" s="55"/>
      <c r="AK26" s="2"/>
      <c r="AL26" s="29"/>
      <c r="AO26" s="2"/>
      <c r="AP26" s="56"/>
      <c r="AQ26" s="56"/>
      <c r="AR26" s="56"/>
      <c r="AS26" s="2"/>
      <c r="AT26" s="56"/>
      <c r="AU26" s="56"/>
      <c r="AV26" s="5"/>
    </row>
    <row r="27" spans="1:48" x14ac:dyDescent="0.2">
      <c r="A27" s="2">
        <v>41275</v>
      </c>
      <c r="B27">
        <f t="shared" si="1"/>
        <v>2013</v>
      </c>
      <c r="C27">
        <f t="shared" si="2"/>
        <v>1</v>
      </c>
      <c r="D27" s="69">
        <v>24654099.019999988</v>
      </c>
      <c r="E27" s="69">
        <v>89162.051531255813</v>
      </c>
      <c r="F27" s="69">
        <v>24743261.071531244</v>
      </c>
      <c r="G27" s="63">
        <v>562.50000000000011</v>
      </c>
      <c r="H27" s="63">
        <v>0</v>
      </c>
      <c r="I27" s="66">
        <f t="shared" ref="I27:J27" si="30">I39</f>
        <v>625.5</v>
      </c>
      <c r="J27" s="66">
        <f t="shared" si="30"/>
        <v>0</v>
      </c>
      <c r="K27" s="25">
        <v>31</v>
      </c>
      <c r="L27" s="25">
        <v>0</v>
      </c>
      <c r="M27" s="25">
        <v>0</v>
      </c>
      <c r="N27" s="30">
        <v>29835</v>
      </c>
      <c r="O27" s="87">
        <v>0</v>
      </c>
      <c r="P27" s="59">
        <v>0</v>
      </c>
      <c r="Q27" s="25">
        <f t="shared" si="8"/>
        <v>25293600.579478797</v>
      </c>
      <c r="R27" s="65">
        <f t="shared" si="4"/>
        <v>25204438.527947541</v>
      </c>
      <c r="S27" s="25">
        <f t="shared" si="5"/>
        <v>550339.50794755295</v>
      </c>
      <c r="T27" s="38">
        <f t="shared" si="6"/>
        <v>2.2241995764283266E-2</v>
      </c>
      <c r="Y27" s="64"/>
      <c r="AG27" s="2"/>
      <c r="AH27" s="39"/>
      <c r="AJ27" s="55"/>
      <c r="AK27" s="2"/>
      <c r="AL27" s="29"/>
      <c r="AO27" s="2"/>
      <c r="AP27" s="56"/>
      <c r="AQ27" s="5"/>
      <c r="AR27" s="5"/>
      <c r="AS27" s="2"/>
      <c r="AT27" s="56"/>
      <c r="AU27" s="5"/>
      <c r="AV27" s="5"/>
    </row>
    <row r="28" spans="1:48" x14ac:dyDescent="0.2">
      <c r="A28" s="2">
        <v>41306</v>
      </c>
      <c r="B28">
        <f t="shared" si="1"/>
        <v>2013</v>
      </c>
      <c r="C28">
        <f t="shared" si="2"/>
        <v>2</v>
      </c>
      <c r="D28" s="69">
        <v>23135370.840000026</v>
      </c>
      <c r="E28" s="69">
        <v>89162.051531255813</v>
      </c>
      <c r="F28" s="69">
        <v>23224532.891531281</v>
      </c>
      <c r="G28" s="63">
        <v>575.5</v>
      </c>
      <c r="H28" s="63">
        <v>0</v>
      </c>
      <c r="I28" s="66">
        <f t="shared" ref="I28:J28" si="31">I40</f>
        <v>573.20999999999992</v>
      </c>
      <c r="J28" s="66">
        <f t="shared" si="31"/>
        <v>0</v>
      </c>
      <c r="K28" s="25">
        <v>28</v>
      </c>
      <c r="L28" s="25">
        <v>0</v>
      </c>
      <c r="M28" s="25">
        <v>0</v>
      </c>
      <c r="N28" s="30">
        <v>29989</v>
      </c>
      <c r="O28" s="87">
        <v>0</v>
      </c>
      <c r="P28" s="59">
        <v>0</v>
      </c>
      <c r="Q28" s="25">
        <f t="shared" si="8"/>
        <v>23204528.487194773</v>
      </c>
      <c r="R28" s="65">
        <f t="shared" si="4"/>
        <v>23115366.435663518</v>
      </c>
      <c r="S28" s="25">
        <f t="shared" si="5"/>
        <v>-20004.404336508363</v>
      </c>
      <c r="T28" s="38">
        <f t="shared" si="6"/>
        <v>8.6134797328056816E-4</v>
      </c>
      <c r="Y28" s="64"/>
      <c r="AG28" s="2"/>
      <c r="AJ28" s="55"/>
      <c r="AK28" s="2"/>
      <c r="AL28" s="29"/>
      <c r="AO28" s="2"/>
      <c r="AP28" s="56"/>
      <c r="AQ28" s="5"/>
      <c r="AR28" s="5"/>
      <c r="AS28" s="2"/>
      <c r="AT28" s="56"/>
      <c r="AU28" s="5"/>
      <c r="AV28" s="5"/>
    </row>
    <row r="29" spans="1:48" x14ac:dyDescent="0.2">
      <c r="A29" s="2">
        <v>41334</v>
      </c>
      <c r="B29">
        <f t="shared" si="1"/>
        <v>2013</v>
      </c>
      <c r="C29">
        <f t="shared" si="2"/>
        <v>3</v>
      </c>
      <c r="D29" s="69">
        <v>22963588.829999994</v>
      </c>
      <c r="E29" s="69">
        <v>89162.051531255813</v>
      </c>
      <c r="F29" s="69">
        <v>23052750.88153125</v>
      </c>
      <c r="G29" s="63">
        <v>492.79999999999995</v>
      </c>
      <c r="H29" s="63">
        <v>0</v>
      </c>
      <c r="I29" s="66">
        <f t="shared" ref="I29:J29" si="32">I41</f>
        <v>471.05</v>
      </c>
      <c r="J29" s="66">
        <f t="shared" si="32"/>
        <v>0.3</v>
      </c>
      <c r="K29" s="25">
        <v>31</v>
      </c>
      <c r="L29" s="25">
        <v>1</v>
      </c>
      <c r="M29" s="25">
        <v>0</v>
      </c>
      <c r="N29" s="30">
        <v>30236</v>
      </c>
      <c r="O29" s="87">
        <v>0</v>
      </c>
      <c r="P29" s="59">
        <v>0</v>
      </c>
      <c r="Q29" s="25">
        <f t="shared" si="8"/>
        <v>22878632.722131591</v>
      </c>
      <c r="R29" s="65">
        <f t="shared" si="4"/>
        <v>22789470.670600336</v>
      </c>
      <c r="S29" s="25">
        <f t="shared" si="5"/>
        <v>-174118.15939965844</v>
      </c>
      <c r="T29" s="38">
        <f t="shared" si="6"/>
        <v>7.5530317528895649E-3</v>
      </c>
      <c r="Y29" s="64"/>
      <c r="AG29" s="2"/>
      <c r="AJ29" s="55"/>
      <c r="AK29" s="2"/>
      <c r="AL29" s="29"/>
      <c r="AO29" s="2"/>
      <c r="AP29" s="56"/>
      <c r="AQ29" s="5"/>
      <c r="AR29" s="5"/>
      <c r="AS29" s="2"/>
      <c r="AT29" s="56"/>
      <c r="AU29" s="5"/>
      <c r="AV29" s="5"/>
    </row>
    <row r="30" spans="1:48" x14ac:dyDescent="0.2">
      <c r="A30" s="2">
        <v>41365</v>
      </c>
      <c r="B30">
        <f t="shared" si="1"/>
        <v>2013</v>
      </c>
      <c r="C30">
        <f t="shared" si="2"/>
        <v>4</v>
      </c>
      <c r="D30" s="69">
        <v>19590025.609999973</v>
      </c>
      <c r="E30" s="69">
        <v>89162.051531255813</v>
      </c>
      <c r="F30" s="69">
        <v>19679187.661531229</v>
      </c>
      <c r="G30" s="63">
        <v>298.60000000000002</v>
      </c>
      <c r="H30" s="63">
        <v>0</v>
      </c>
      <c r="I30" s="66">
        <f t="shared" ref="I30:J30" si="33">I42</f>
        <v>285.58000000000004</v>
      </c>
      <c r="J30" s="66">
        <f t="shared" si="33"/>
        <v>0.38999999999999985</v>
      </c>
      <c r="K30" s="25">
        <v>30</v>
      </c>
      <c r="L30" s="25">
        <v>1</v>
      </c>
      <c r="M30" s="25">
        <v>0</v>
      </c>
      <c r="N30" s="30">
        <v>30511</v>
      </c>
      <c r="O30" s="87">
        <v>0</v>
      </c>
      <c r="P30" s="59">
        <v>0</v>
      </c>
      <c r="Q30" s="25">
        <f t="shared" si="8"/>
        <v>19586094.835164685</v>
      </c>
      <c r="R30" s="65">
        <f t="shared" si="4"/>
        <v>19496932.78363343</v>
      </c>
      <c r="S30" s="25">
        <f t="shared" si="5"/>
        <v>-93092.82636654377</v>
      </c>
      <c r="T30" s="38">
        <f t="shared" si="6"/>
        <v>4.730521806472791E-3</v>
      </c>
      <c r="Y30" s="64"/>
      <c r="AG30" s="2"/>
      <c r="AJ30" s="55"/>
      <c r="AK30" s="2"/>
      <c r="AL30" s="29"/>
      <c r="AO30" s="2"/>
      <c r="AP30" s="56"/>
      <c r="AQ30" s="5"/>
      <c r="AR30" s="5"/>
      <c r="AS30" s="2"/>
      <c r="AT30" s="56"/>
      <c r="AU30" s="5"/>
      <c r="AV30" s="5"/>
    </row>
    <row r="31" spans="1:48" x14ac:dyDescent="0.2">
      <c r="A31" s="2">
        <v>41395</v>
      </c>
      <c r="B31">
        <f t="shared" si="1"/>
        <v>2013</v>
      </c>
      <c r="C31">
        <f t="shared" si="2"/>
        <v>5</v>
      </c>
      <c r="D31" s="69">
        <v>20707182.480000004</v>
      </c>
      <c r="E31" s="69">
        <v>89162.051531255813</v>
      </c>
      <c r="F31" s="69">
        <v>20796344.531531259</v>
      </c>
      <c r="G31" s="63">
        <v>70.100000000000009</v>
      </c>
      <c r="H31" s="63">
        <v>46.1</v>
      </c>
      <c r="I31" s="66">
        <f t="shared" ref="I31:J31" si="34">I43</f>
        <v>93.759999999999991</v>
      </c>
      <c r="J31" s="66">
        <f t="shared" si="34"/>
        <v>43.35</v>
      </c>
      <c r="K31" s="25">
        <v>31</v>
      </c>
      <c r="L31" s="25">
        <v>1</v>
      </c>
      <c r="M31" s="25">
        <v>0</v>
      </c>
      <c r="N31" s="30">
        <v>30723</v>
      </c>
      <c r="O31" s="87">
        <v>0</v>
      </c>
      <c r="P31" s="59">
        <v>0</v>
      </c>
      <c r="Q31" s="25">
        <f t="shared" si="8"/>
        <v>20857460.887313798</v>
      </c>
      <c r="R31" s="65">
        <f t="shared" si="4"/>
        <v>20768298.835782543</v>
      </c>
      <c r="S31" s="25">
        <f t="shared" si="5"/>
        <v>61116.355782538652</v>
      </c>
      <c r="T31" s="38">
        <f t="shared" si="6"/>
        <v>2.9388028117092644E-3</v>
      </c>
      <c r="Y31" s="64"/>
      <c r="AG31" s="2"/>
      <c r="AJ31" s="55"/>
      <c r="AK31" s="2"/>
      <c r="AL31" s="29"/>
      <c r="AO31" s="2"/>
      <c r="AP31" s="56"/>
      <c r="AQ31" s="5"/>
      <c r="AR31" s="5"/>
      <c r="AS31" s="2"/>
      <c r="AT31" s="56"/>
      <c r="AU31" s="5"/>
      <c r="AV31" s="5"/>
    </row>
    <row r="32" spans="1:48" x14ac:dyDescent="0.2">
      <c r="A32" s="2">
        <v>41426</v>
      </c>
      <c r="B32">
        <f t="shared" si="1"/>
        <v>2013</v>
      </c>
      <c r="C32">
        <f t="shared" si="2"/>
        <v>6</v>
      </c>
      <c r="D32" s="69">
        <v>24630971.620000005</v>
      </c>
      <c r="E32" s="69">
        <v>89162.051531255813</v>
      </c>
      <c r="F32" s="69">
        <v>24720133.67153126</v>
      </c>
      <c r="G32" s="63">
        <v>12.7</v>
      </c>
      <c r="H32" s="63">
        <v>99.300000000000011</v>
      </c>
      <c r="I32" s="66">
        <f t="shared" ref="I32:J32" si="35">I44</f>
        <v>8.7399999999999984</v>
      </c>
      <c r="J32" s="66">
        <f t="shared" si="35"/>
        <v>118.63000000000002</v>
      </c>
      <c r="K32" s="25">
        <v>30</v>
      </c>
      <c r="L32" s="25">
        <v>0</v>
      </c>
      <c r="M32" s="25">
        <v>0</v>
      </c>
      <c r="N32" s="30">
        <v>30825</v>
      </c>
      <c r="O32" s="87">
        <v>0</v>
      </c>
      <c r="P32" s="59">
        <v>0</v>
      </c>
      <c r="Q32" s="25">
        <f t="shared" si="8"/>
        <v>25708742.49729133</v>
      </c>
      <c r="R32" s="65">
        <f t="shared" si="4"/>
        <v>25619580.445760075</v>
      </c>
      <c r="S32" s="25">
        <f t="shared" si="5"/>
        <v>988608.82576007023</v>
      </c>
      <c r="T32" s="38">
        <f t="shared" si="6"/>
        <v>3.9992050160254332E-2</v>
      </c>
      <c r="AG32" s="2"/>
      <c r="AJ32" s="55"/>
      <c r="AK32" s="2"/>
      <c r="AL32" s="29"/>
      <c r="AO32" s="2"/>
      <c r="AP32" s="56"/>
      <c r="AQ32" s="5"/>
      <c r="AR32" s="5"/>
      <c r="AS32" s="2"/>
      <c r="AT32" s="56"/>
      <c r="AU32" s="5"/>
      <c r="AV32" s="5"/>
    </row>
    <row r="33" spans="1:51" x14ac:dyDescent="0.2">
      <c r="A33" s="2">
        <v>41456</v>
      </c>
      <c r="B33">
        <f t="shared" si="1"/>
        <v>2013</v>
      </c>
      <c r="C33">
        <f t="shared" si="2"/>
        <v>7</v>
      </c>
      <c r="D33" s="69">
        <v>30978235.180000015</v>
      </c>
      <c r="E33" s="69">
        <v>89162.051531255813</v>
      </c>
      <c r="F33" s="69">
        <v>31067397.23153127</v>
      </c>
      <c r="G33" s="63">
        <v>0</v>
      </c>
      <c r="H33" s="63">
        <v>195.3</v>
      </c>
      <c r="I33" s="66">
        <f t="shared" ref="I33:J33" si="36">I45</f>
        <v>0</v>
      </c>
      <c r="J33" s="66">
        <f t="shared" si="36"/>
        <v>207.41000000000003</v>
      </c>
      <c r="K33" s="25">
        <v>31</v>
      </c>
      <c r="L33" s="25">
        <v>0</v>
      </c>
      <c r="M33" s="25">
        <v>0</v>
      </c>
      <c r="N33" s="30">
        <v>30936</v>
      </c>
      <c r="O33" s="87">
        <v>0</v>
      </c>
      <c r="P33" s="59">
        <v>0</v>
      </c>
      <c r="Q33" s="25">
        <f t="shared" si="8"/>
        <v>31708420.062022947</v>
      </c>
      <c r="R33" s="65">
        <f t="shared" si="4"/>
        <v>31619258.010491692</v>
      </c>
      <c r="S33" s="25">
        <f t="shared" si="5"/>
        <v>641022.83049167693</v>
      </c>
      <c r="T33" s="38">
        <f t="shared" si="6"/>
        <v>2.0633296884010704E-2</v>
      </c>
      <c r="Y33" s="64"/>
      <c r="AG33" s="2"/>
      <c r="AJ33" s="55"/>
      <c r="AK33" s="2"/>
      <c r="AL33" s="29"/>
      <c r="AO33" s="2"/>
      <c r="AP33" s="56"/>
      <c r="AQ33" s="5"/>
      <c r="AR33" s="5"/>
      <c r="AS33" s="2"/>
      <c r="AT33" s="56"/>
      <c r="AU33" s="5"/>
      <c r="AV33" s="5"/>
    </row>
    <row r="34" spans="1:51" x14ac:dyDescent="0.2">
      <c r="A34" s="2">
        <v>41487</v>
      </c>
      <c r="B34">
        <f t="shared" si="1"/>
        <v>2013</v>
      </c>
      <c r="C34">
        <f t="shared" si="2"/>
        <v>8</v>
      </c>
      <c r="D34" s="69">
        <v>28353597.569999993</v>
      </c>
      <c r="E34" s="69">
        <v>89162.051531255813</v>
      </c>
      <c r="F34" s="69">
        <v>28442759.621531248</v>
      </c>
      <c r="G34" s="63">
        <v>0</v>
      </c>
      <c r="H34" s="63">
        <v>151.39999999999998</v>
      </c>
      <c r="I34" s="66">
        <f t="shared" ref="I34:J34" si="37">I46</f>
        <v>0.29000000000000004</v>
      </c>
      <c r="J34" s="66">
        <f t="shared" si="37"/>
        <v>180.75000000000006</v>
      </c>
      <c r="K34" s="25">
        <v>31</v>
      </c>
      <c r="L34" s="25">
        <v>0</v>
      </c>
      <c r="M34" s="25">
        <v>0</v>
      </c>
      <c r="N34" s="30">
        <v>30985</v>
      </c>
      <c r="O34" s="87">
        <v>0</v>
      </c>
      <c r="P34" s="59">
        <v>0</v>
      </c>
      <c r="Q34" s="25">
        <f t="shared" si="8"/>
        <v>29998886.660759751</v>
      </c>
      <c r="R34" s="65">
        <f t="shared" si="4"/>
        <v>29909724.609228496</v>
      </c>
      <c r="S34" s="25">
        <f t="shared" si="5"/>
        <v>1556127.0392285027</v>
      </c>
      <c r="T34" s="38">
        <f t="shared" si="6"/>
        <v>5.4710831857908405E-2</v>
      </c>
      <c r="X34" s="64"/>
      <c r="Y34" s="64"/>
      <c r="AG34" s="2"/>
      <c r="AJ34" s="55"/>
      <c r="AK34" s="2"/>
      <c r="AL34" s="29"/>
      <c r="AO34" s="2"/>
      <c r="AP34" s="56"/>
      <c r="AQ34" s="5"/>
      <c r="AR34" s="5"/>
      <c r="AS34" s="2"/>
      <c r="AT34" s="56"/>
      <c r="AU34" s="5"/>
      <c r="AV34" s="5"/>
    </row>
    <row r="35" spans="1:51" x14ac:dyDescent="0.2">
      <c r="A35" s="2">
        <v>41518</v>
      </c>
      <c r="B35">
        <f t="shared" si="1"/>
        <v>2013</v>
      </c>
      <c r="C35">
        <f t="shared" si="2"/>
        <v>9</v>
      </c>
      <c r="D35" s="69">
        <v>20823560.830000009</v>
      </c>
      <c r="E35" s="69">
        <v>89162.051531255813</v>
      </c>
      <c r="F35" s="69">
        <v>20912722.881531265</v>
      </c>
      <c r="G35" s="63">
        <v>49.2</v>
      </c>
      <c r="H35" s="63">
        <v>47.3</v>
      </c>
      <c r="I35" s="66">
        <f t="shared" ref="I35:J35" si="38">I47</f>
        <v>27</v>
      </c>
      <c r="J35" s="66">
        <f t="shared" si="38"/>
        <v>80.61</v>
      </c>
      <c r="K35" s="25">
        <v>30</v>
      </c>
      <c r="L35" s="25">
        <v>1</v>
      </c>
      <c r="M35" s="25">
        <v>1</v>
      </c>
      <c r="N35" s="30">
        <v>31028</v>
      </c>
      <c r="O35" s="87">
        <v>0</v>
      </c>
      <c r="P35" s="59">
        <v>0</v>
      </c>
      <c r="Q35" s="25">
        <f t="shared" si="8"/>
        <v>22482003.505541414</v>
      </c>
      <c r="R35" s="65">
        <f t="shared" si="4"/>
        <v>22392841.454010159</v>
      </c>
      <c r="S35" s="25">
        <f t="shared" si="5"/>
        <v>1569280.6240101494</v>
      </c>
      <c r="T35" s="38">
        <f t="shared" si="6"/>
        <v>7.5039516991641214E-2</v>
      </c>
      <c r="AG35" s="2"/>
      <c r="AJ35" s="55"/>
      <c r="AK35" s="2"/>
      <c r="AL35" s="29"/>
      <c r="AO35" s="2"/>
      <c r="AP35" s="56"/>
      <c r="AQ35" s="5"/>
      <c r="AR35" s="5"/>
      <c r="AS35" s="2"/>
      <c r="AT35" s="56"/>
      <c r="AU35" s="29"/>
      <c r="AV35" s="5"/>
    </row>
    <row r="36" spans="1:51" x14ac:dyDescent="0.2">
      <c r="A36" s="2">
        <v>41548</v>
      </c>
      <c r="B36">
        <f t="shared" si="1"/>
        <v>2013</v>
      </c>
      <c r="C36">
        <f t="shared" si="2"/>
        <v>10</v>
      </c>
      <c r="D36" s="69">
        <v>20892190.989999991</v>
      </c>
      <c r="E36" s="69">
        <v>89162.051531255813</v>
      </c>
      <c r="F36" s="69">
        <v>20981353.041531246</v>
      </c>
      <c r="G36" s="63">
        <v>166</v>
      </c>
      <c r="H36" s="63">
        <v>4.6999999999999993</v>
      </c>
      <c r="I36" s="66">
        <f t="shared" ref="I36:J36" si="39">I48</f>
        <v>167.57</v>
      </c>
      <c r="J36" s="66">
        <f t="shared" si="39"/>
        <v>9.9699999999999989</v>
      </c>
      <c r="K36" s="25">
        <v>31</v>
      </c>
      <c r="L36" s="25">
        <v>1</v>
      </c>
      <c r="M36" s="25">
        <v>0</v>
      </c>
      <c r="N36" s="30">
        <v>31160</v>
      </c>
      <c r="O36" s="87">
        <v>0</v>
      </c>
      <c r="P36" s="59">
        <v>0</v>
      </c>
      <c r="Q36" s="25">
        <f t="shared" si="8"/>
        <v>21274026.58945084</v>
      </c>
      <c r="R36" s="65">
        <f t="shared" si="4"/>
        <v>21184864.537919585</v>
      </c>
      <c r="S36" s="25">
        <f t="shared" si="5"/>
        <v>292673.54791959375</v>
      </c>
      <c r="T36" s="38">
        <f t="shared" si="6"/>
        <v>1.3949221832370162E-2</v>
      </c>
      <c r="Y36" s="64"/>
      <c r="AG36" s="2"/>
      <c r="AJ36" s="55"/>
      <c r="AK36" s="2"/>
      <c r="AL36" s="29"/>
      <c r="AO36" s="2"/>
      <c r="AP36" s="56"/>
      <c r="AQ36" s="5"/>
      <c r="AR36" s="5"/>
      <c r="AS36" s="2"/>
      <c r="AT36" s="56"/>
      <c r="AU36" s="5"/>
      <c r="AV36" s="5"/>
    </row>
    <row r="37" spans="1:51" x14ac:dyDescent="0.2">
      <c r="A37" s="2">
        <v>41579</v>
      </c>
      <c r="B37">
        <f t="shared" si="1"/>
        <v>2013</v>
      </c>
      <c r="C37">
        <f t="shared" si="2"/>
        <v>11</v>
      </c>
      <c r="D37" s="69">
        <v>21740451.749999989</v>
      </c>
      <c r="E37" s="69">
        <v>89162.051531255813</v>
      </c>
      <c r="F37" s="69">
        <v>21829613.801531244</v>
      </c>
      <c r="G37" s="63">
        <v>418.20000000000005</v>
      </c>
      <c r="H37" s="63">
        <v>0</v>
      </c>
      <c r="I37" s="66">
        <f t="shared" ref="I37:J37" si="40">I49</f>
        <v>366.25</v>
      </c>
      <c r="J37" s="66">
        <f t="shared" si="40"/>
        <v>1.0000000000000142E-2</v>
      </c>
      <c r="K37" s="25">
        <v>30</v>
      </c>
      <c r="L37" s="25">
        <v>1</v>
      </c>
      <c r="M37" s="25">
        <v>0</v>
      </c>
      <c r="N37" s="30">
        <v>31231</v>
      </c>
      <c r="O37" s="87">
        <v>0</v>
      </c>
      <c r="P37" s="59">
        <v>0</v>
      </c>
      <c r="Q37" s="25">
        <f t="shared" ref="Q37:Q68" si="41">F37+(I37-G37)*$V$10+(J37-H37)*$V$11</f>
        <v>21376331.429636754</v>
      </c>
      <c r="R37" s="65">
        <f t="shared" si="4"/>
        <v>21287169.378105499</v>
      </c>
      <c r="S37" s="25">
        <f t="shared" si="5"/>
        <v>-453282.37189448997</v>
      </c>
      <c r="T37" s="38">
        <f t="shared" si="6"/>
        <v>2.076456212261045E-2</v>
      </c>
      <c r="Y37" s="64"/>
      <c r="AG37" s="2"/>
      <c r="AK37" s="2"/>
      <c r="AO37" s="2"/>
      <c r="AP37" s="57"/>
      <c r="AQ37" s="5"/>
      <c r="AR37" s="5"/>
      <c r="AS37" s="2"/>
      <c r="AT37" s="57"/>
      <c r="AU37" s="53"/>
      <c r="AV37" s="5"/>
      <c r="AW37" s="23"/>
      <c r="AX37" s="23"/>
    </row>
    <row r="38" spans="1:51" x14ac:dyDescent="0.2">
      <c r="A38" s="2">
        <v>41609</v>
      </c>
      <c r="B38">
        <f t="shared" si="1"/>
        <v>2013</v>
      </c>
      <c r="C38">
        <f t="shared" si="2"/>
        <v>12</v>
      </c>
      <c r="D38" s="69">
        <v>28821858.809999991</v>
      </c>
      <c r="E38" s="69">
        <v>89162.051531255813</v>
      </c>
      <c r="F38" s="69">
        <v>28911020.861531246</v>
      </c>
      <c r="G38" s="63">
        <v>625.9</v>
      </c>
      <c r="H38" s="63">
        <v>0</v>
      </c>
      <c r="I38" s="66">
        <f t="shared" ref="I38:J38" si="42">I50</f>
        <v>513.3599999999999</v>
      </c>
      <c r="J38" s="66">
        <f t="shared" si="42"/>
        <v>0</v>
      </c>
      <c r="K38" s="25">
        <v>31</v>
      </c>
      <c r="L38" s="25">
        <v>0</v>
      </c>
      <c r="M38" s="25">
        <v>0</v>
      </c>
      <c r="N38" s="30">
        <v>31309</v>
      </c>
      <c r="O38" s="87">
        <v>0</v>
      </c>
      <c r="P38" s="59">
        <v>0</v>
      </c>
      <c r="Q38" s="25">
        <f t="shared" si="41"/>
        <v>27927922.318286519</v>
      </c>
      <c r="R38" s="65">
        <f t="shared" si="4"/>
        <v>27838760.266755264</v>
      </c>
      <c r="S38" s="25">
        <f t="shared" si="5"/>
        <v>-983098.54324472696</v>
      </c>
      <c r="T38" s="38">
        <f t="shared" si="6"/>
        <v>3.4004283278451411E-2</v>
      </c>
      <c r="AG38" s="2"/>
      <c r="AK38" s="2"/>
      <c r="AO38" s="2"/>
      <c r="AP38" s="57"/>
      <c r="AQ38" s="5"/>
      <c r="AR38" s="5"/>
      <c r="AS38" s="2"/>
      <c r="AT38" s="57"/>
      <c r="AU38" s="5"/>
      <c r="AV38" s="5"/>
      <c r="AW38" s="23"/>
      <c r="AX38" s="23"/>
    </row>
    <row r="39" spans="1:51" x14ac:dyDescent="0.2">
      <c r="A39" s="2">
        <v>41640</v>
      </c>
      <c r="B39">
        <f t="shared" si="1"/>
        <v>2014</v>
      </c>
      <c r="C39">
        <f t="shared" si="2"/>
        <v>1</v>
      </c>
      <c r="D39" s="69">
        <v>26189486.200000007</v>
      </c>
      <c r="E39" s="69">
        <v>170537.35727284456</v>
      </c>
      <c r="F39" s="69">
        <v>26360023.557272851</v>
      </c>
      <c r="G39" s="63">
        <v>763.9000000000002</v>
      </c>
      <c r="H39" s="63">
        <v>0</v>
      </c>
      <c r="I39" s="66">
        <f t="shared" ref="I39:J39" si="43">I51</f>
        <v>625.5</v>
      </c>
      <c r="J39" s="66">
        <f t="shared" si="43"/>
        <v>0</v>
      </c>
      <c r="K39" s="25">
        <v>31</v>
      </c>
      <c r="L39" s="25">
        <v>0</v>
      </c>
      <c r="M39" s="25">
        <v>0</v>
      </c>
      <c r="N39" s="30">
        <v>31327</v>
      </c>
      <c r="O39" s="87">
        <v>0</v>
      </c>
      <c r="P39" s="59">
        <v>0</v>
      </c>
      <c r="Q39" s="25">
        <f t="shared" si="41"/>
        <v>25151023.749337271</v>
      </c>
      <c r="R39" s="65">
        <f t="shared" si="4"/>
        <v>24980486.392064426</v>
      </c>
      <c r="S39" s="25">
        <f t="shared" si="5"/>
        <v>-1208999.8079355806</v>
      </c>
      <c r="T39" s="38">
        <f t="shared" si="6"/>
        <v>4.5864898614705982E-2</v>
      </c>
      <c r="Y39" s="64"/>
      <c r="AG39" s="2"/>
      <c r="AK39" s="2"/>
      <c r="AO39" s="2"/>
      <c r="AP39" s="57"/>
      <c r="AQ39" s="5"/>
      <c r="AR39" s="5"/>
      <c r="AS39" s="2"/>
      <c r="AT39" s="57"/>
      <c r="AU39" s="5"/>
      <c r="AV39" s="5"/>
      <c r="AW39" s="23"/>
      <c r="AX39" s="23"/>
    </row>
    <row r="40" spans="1:51" x14ac:dyDescent="0.2">
      <c r="A40" s="2">
        <v>41671</v>
      </c>
      <c r="B40">
        <f t="shared" si="1"/>
        <v>2014</v>
      </c>
      <c r="C40">
        <f t="shared" si="2"/>
        <v>2</v>
      </c>
      <c r="D40" s="69">
        <v>26203678.18999999</v>
      </c>
      <c r="E40" s="69">
        <v>170537.35727284456</v>
      </c>
      <c r="F40" s="69">
        <v>26374215.547272835</v>
      </c>
      <c r="G40" s="63">
        <v>681.0999999999998</v>
      </c>
      <c r="H40" s="63">
        <v>0</v>
      </c>
      <c r="I40" s="66">
        <f t="shared" ref="I40:J40" si="44">I52</f>
        <v>573.20999999999992</v>
      </c>
      <c r="J40" s="66">
        <f t="shared" si="44"/>
        <v>0</v>
      </c>
      <c r="K40" s="25">
        <v>28</v>
      </c>
      <c r="L40" s="25">
        <v>0</v>
      </c>
      <c r="M40" s="25">
        <v>0</v>
      </c>
      <c r="N40" s="30">
        <v>31341</v>
      </c>
      <c r="O40" s="87">
        <v>0</v>
      </c>
      <c r="P40" s="59">
        <v>0</v>
      </c>
      <c r="Q40" s="25">
        <f t="shared" si="41"/>
        <v>25431737.301043287</v>
      </c>
      <c r="R40" s="65">
        <f t="shared" si="4"/>
        <v>25261199.943770442</v>
      </c>
      <c r="S40" s="25">
        <f t="shared" si="5"/>
        <v>-942478.24622954801</v>
      </c>
      <c r="T40" s="38">
        <f t="shared" si="6"/>
        <v>3.5734835204492096E-2</v>
      </c>
      <c r="AG40" s="2"/>
      <c r="AK40" s="2"/>
      <c r="AO40" s="2"/>
      <c r="AP40" s="57"/>
      <c r="AQ40" s="5"/>
      <c r="AR40" s="5"/>
      <c r="AS40" s="2"/>
      <c r="AT40" s="57"/>
      <c r="AU40" s="5"/>
      <c r="AV40" s="5"/>
      <c r="AW40" s="23"/>
      <c r="AX40" s="23"/>
    </row>
    <row r="41" spans="1:51" x14ac:dyDescent="0.2">
      <c r="A41" s="2">
        <v>41699</v>
      </c>
      <c r="B41">
        <f t="shared" si="1"/>
        <v>2014</v>
      </c>
      <c r="C41">
        <f t="shared" si="2"/>
        <v>3</v>
      </c>
      <c r="D41" s="69">
        <v>23971257.690000013</v>
      </c>
      <c r="E41" s="69">
        <v>170537.35727284456</v>
      </c>
      <c r="F41" s="69">
        <v>24141795.047272857</v>
      </c>
      <c r="G41" s="63">
        <v>628.6</v>
      </c>
      <c r="H41" s="63">
        <v>0</v>
      </c>
      <c r="I41" s="66">
        <f t="shared" ref="I41:J41" si="45">I53</f>
        <v>471.05</v>
      </c>
      <c r="J41" s="66">
        <f t="shared" si="45"/>
        <v>0.3</v>
      </c>
      <c r="K41" s="25">
        <v>31</v>
      </c>
      <c r="L41" s="25">
        <v>1</v>
      </c>
      <c r="M41" s="25">
        <v>0</v>
      </c>
      <c r="N41" s="30">
        <v>31333</v>
      </c>
      <c r="O41" s="87">
        <v>0</v>
      </c>
      <c r="P41" s="59">
        <v>0</v>
      </c>
      <c r="Q41" s="25">
        <f t="shared" si="41"/>
        <v>22781389.504075136</v>
      </c>
      <c r="R41" s="65">
        <f t="shared" si="4"/>
        <v>22610852.146802291</v>
      </c>
      <c r="S41" s="25">
        <f t="shared" si="5"/>
        <v>-1360405.5431977212</v>
      </c>
      <c r="T41" s="38">
        <f t="shared" si="6"/>
        <v>5.6350637578268956E-2</v>
      </c>
      <c r="AG41" s="2"/>
      <c r="AK41" s="2"/>
      <c r="AO41" s="2"/>
      <c r="AP41" s="57"/>
      <c r="AQ41" s="5"/>
      <c r="AR41" s="5"/>
      <c r="AS41" s="2"/>
      <c r="AT41" s="57"/>
      <c r="AU41" s="5"/>
      <c r="AV41" s="5"/>
      <c r="AW41" s="23"/>
      <c r="AX41" s="23"/>
    </row>
    <row r="42" spans="1:51" x14ac:dyDescent="0.2">
      <c r="A42" s="2">
        <v>41730</v>
      </c>
      <c r="B42">
        <f t="shared" si="1"/>
        <v>2014</v>
      </c>
      <c r="C42">
        <f t="shared" si="2"/>
        <v>4</v>
      </c>
      <c r="D42" s="69">
        <v>21900568.520000003</v>
      </c>
      <c r="E42" s="69">
        <v>170537.35727284456</v>
      </c>
      <c r="F42" s="69">
        <v>22071105.877272848</v>
      </c>
      <c r="G42" s="63">
        <v>296.90000000000003</v>
      </c>
      <c r="H42" s="63">
        <v>0</v>
      </c>
      <c r="I42" s="66">
        <f t="shared" ref="I42:J42" si="46">I54</f>
        <v>285.58000000000004</v>
      </c>
      <c r="J42" s="66">
        <f t="shared" si="46"/>
        <v>0.38999999999999985</v>
      </c>
      <c r="K42" s="25">
        <v>30</v>
      </c>
      <c r="L42" s="25">
        <v>1</v>
      </c>
      <c r="M42" s="25">
        <v>0</v>
      </c>
      <c r="N42" s="30">
        <v>31349</v>
      </c>
      <c r="O42" s="87">
        <v>0</v>
      </c>
      <c r="P42" s="59">
        <v>0</v>
      </c>
      <c r="Q42" s="25">
        <f t="shared" si="41"/>
        <v>21992863.482073143</v>
      </c>
      <c r="R42" s="65">
        <f t="shared" si="4"/>
        <v>21822326.124800298</v>
      </c>
      <c r="S42" s="25">
        <f t="shared" si="5"/>
        <v>-78242.395199704915</v>
      </c>
      <c r="T42" s="38">
        <f t="shared" si="6"/>
        <v>3.5450147190074876E-3</v>
      </c>
      <c r="AG42" s="2"/>
      <c r="AK42" s="2"/>
      <c r="AO42" s="2"/>
      <c r="AP42" s="57"/>
      <c r="AQ42" s="5"/>
      <c r="AR42" s="5"/>
      <c r="AS42" s="2"/>
      <c r="AT42" s="57"/>
      <c r="AU42" s="5"/>
      <c r="AV42" s="5"/>
      <c r="AW42" s="23"/>
      <c r="AX42" s="23"/>
    </row>
    <row r="43" spans="1:51" x14ac:dyDescent="0.2">
      <c r="A43" s="2">
        <v>41760</v>
      </c>
      <c r="B43">
        <f t="shared" si="1"/>
        <v>2014</v>
      </c>
      <c r="C43">
        <f t="shared" si="2"/>
        <v>5</v>
      </c>
      <c r="D43" s="69">
        <v>20478356.049999967</v>
      </c>
      <c r="E43" s="69">
        <v>170537.35727284456</v>
      </c>
      <c r="F43" s="69">
        <v>20648893.407272812</v>
      </c>
      <c r="G43" s="63">
        <v>81.700000000000031</v>
      </c>
      <c r="H43" s="63">
        <v>23.500000000000004</v>
      </c>
      <c r="I43" s="66">
        <f t="shared" ref="I43:J43" si="47">I55</f>
        <v>93.759999999999991</v>
      </c>
      <c r="J43" s="66">
        <f t="shared" si="47"/>
        <v>43.35</v>
      </c>
      <c r="K43" s="25">
        <v>31</v>
      </c>
      <c r="L43" s="25">
        <v>1</v>
      </c>
      <c r="M43" s="25">
        <v>0</v>
      </c>
      <c r="N43" s="30">
        <v>31435</v>
      </c>
      <c r="O43" s="87">
        <v>0</v>
      </c>
      <c r="P43" s="59">
        <v>0</v>
      </c>
      <c r="Q43" s="25">
        <f t="shared" si="41"/>
        <v>21804971.048278909</v>
      </c>
      <c r="R43" s="65">
        <f t="shared" si="4"/>
        <v>21634433.691006064</v>
      </c>
      <c r="S43" s="25">
        <f t="shared" si="5"/>
        <v>1156077.6410060972</v>
      </c>
      <c r="T43" s="38">
        <f t="shared" si="6"/>
        <v>5.5987389648634221E-2</v>
      </c>
      <c r="AG43" s="2"/>
      <c r="AK43" s="2"/>
      <c r="AO43" s="2"/>
      <c r="AP43" s="57"/>
      <c r="AQ43" s="5"/>
      <c r="AR43" s="5"/>
      <c r="AS43" s="2"/>
      <c r="AT43" s="57"/>
      <c r="AU43" s="5"/>
      <c r="AV43" s="5"/>
      <c r="AW43" s="23"/>
      <c r="AX43" s="23"/>
    </row>
    <row r="44" spans="1:51" x14ac:dyDescent="0.2">
      <c r="A44" s="2">
        <v>41791</v>
      </c>
      <c r="B44">
        <f t="shared" si="1"/>
        <v>2014</v>
      </c>
      <c r="C44">
        <f t="shared" si="2"/>
        <v>6</v>
      </c>
      <c r="D44" s="69">
        <v>24401887.909999993</v>
      </c>
      <c r="E44" s="69">
        <v>170537.35727284456</v>
      </c>
      <c r="F44" s="69">
        <v>24572425.267272837</v>
      </c>
      <c r="G44" s="63">
        <v>2.7999999999999989</v>
      </c>
      <c r="H44" s="63">
        <v>116.8</v>
      </c>
      <c r="I44" s="66">
        <f t="shared" ref="I44:J44" si="48">I56</f>
        <v>8.7399999999999984</v>
      </c>
      <c r="J44" s="66">
        <f t="shared" si="48"/>
        <v>118.63000000000002</v>
      </c>
      <c r="K44" s="25">
        <v>30</v>
      </c>
      <c r="L44" s="25">
        <v>0</v>
      </c>
      <c r="M44" s="25">
        <v>0</v>
      </c>
      <c r="N44" s="30">
        <v>31553</v>
      </c>
      <c r="O44" s="87">
        <v>0</v>
      </c>
      <c r="P44" s="59">
        <v>0</v>
      </c>
      <c r="Q44" s="25">
        <f t="shared" si="41"/>
        <v>24721182.445635702</v>
      </c>
      <c r="R44" s="65">
        <f t="shared" si="4"/>
        <v>24550645.088362858</v>
      </c>
      <c r="S44" s="25">
        <f t="shared" si="5"/>
        <v>148757.178362865</v>
      </c>
      <c r="T44" s="38">
        <f t="shared" si="6"/>
        <v>6.0538256498836335E-3</v>
      </c>
      <c r="AG44" s="2"/>
      <c r="AK44" s="2"/>
      <c r="AO44" s="2"/>
      <c r="AP44" s="57"/>
      <c r="AQ44" s="5"/>
      <c r="AR44" s="5"/>
      <c r="AS44" s="2"/>
      <c r="AT44" s="57"/>
      <c r="AU44" s="5"/>
      <c r="AV44" s="5"/>
      <c r="AW44" s="23"/>
      <c r="AX44" s="23"/>
    </row>
    <row r="45" spans="1:51" x14ac:dyDescent="0.2">
      <c r="A45" s="2">
        <v>41821</v>
      </c>
      <c r="B45">
        <f t="shared" si="1"/>
        <v>2014</v>
      </c>
      <c r="C45">
        <f t="shared" si="2"/>
        <v>7</v>
      </c>
      <c r="D45" s="69">
        <v>28438794.999999996</v>
      </c>
      <c r="E45" s="69">
        <v>170537.35727284456</v>
      </c>
      <c r="F45" s="69">
        <v>28609332.357272841</v>
      </c>
      <c r="G45" s="63">
        <v>0</v>
      </c>
      <c r="H45" s="63">
        <v>129</v>
      </c>
      <c r="I45" s="66">
        <f t="shared" ref="I45:J45" si="49">I57</f>
        <v>0</v>
      </c>
      <c r="J45" s="66">
        <f t="shared" si="49"/>
        <v>207.41000000000003</v>
      </c>
      <c r="K45" s="25">
        <v>31</v>
      </c>
      <c r="L45" s="25">
        <v>0</v>
      </c>
      <c r="M45" s="25">
        <v>0</v>
      </c>
      <c r="N45" s="30">
        <v>31756</v>
      </c>
      <c r="O45" s="87">
        <v>0</v>
      </c>
      <c r="P45" s="59">
        <v>0</v>
      </c>
      <c r="Q45" s="25">
        <f t="shared" si="41"/>
        <v>32759836.084676016</v>
      </c>
      <c r="R45" s="65">
        <f t="shared" si="4"/>
        <v>32589298.727403171</v>
      </c>
      <c r="S45" s="25">
        <f t="shared" si="5"/>
        <v>4150503.7274031751</v>
      </c>
      <c r="T45" s="38">
        <f t="shared" si="6"/>
        <v>0.14507516902428053</v>
      </c>
      <c r="X45" s="64"/>
      <c r="AG45" s="2"/>
      <c r="AK45" s="2"/>
      <c r="AO45" s="2"/>
      <c r="AP45" s="57"/>
      <c r="AQ45" s="5"/>
      <c r="AR45" s="5"/>
      <c r="AS45" s="2"/>
      <c r="AT45" s="57"/>
      <c r="AU45" s="5"/>
      <c r="AV45" s="5"/>
      <c r="AW45" s="23"/>
      <c r="AX45" s="23"/>
    </row>
    <row r="46" spans="1:51" x14ac:dyDescent="0.2">
      <c r="A46" s="2">
        <v>41852</v>
      </c>
      <c r="B46">
        <f t="shared" si="1"/>
        <v>2014</v>
      </c>
      <c r="C46">
        <f t="shared" si="2"/>
        <v>8</v>
      </c>
      <c r="D46" s="69">
        <v>26308447.180000015</v>
      </c>
      <c r="E46" s="69">
        <v>170537.35727284456</v>
      </c>
      <c r="F46" s="69">
        <v>26478984.537272859</v>
      </c>
      <c r="G46" s="63">
        <v>1</v>
      </c>
      <c r="H46" s="63">
        <v>136</v>
      </c>
      <c r="I46" s="66">
        <f t="shared" ref="I46:J46" si="50">I58</f>
        <v>0.29000000000000004</v>
      </c>
      <c r="J46" s="66">
        <f t="shared" si="50"/>
        <v>180.75000000000006</v>
      </c>
      <c r="K46" s="25">
        <v>31</v>
      </c>
      <c r="L46" s="25">
        <v>0</v>
      </c>
      <c r="M46" s="25">
        <v>0</v>
      </c>
      <c r="N46" s="30">
        <v>31837</v>
      </c>
      <c r="O46" s="87">
        <v>0</v>
      </c>
      <c r="P46" s="59">
        <v>0</v>
      </c>
      <c r="Q46" s="25">
        <f t="shared" si="41"/>
        <v>28841549.570421875</v>
      </c>
      <c r="R46" s="65">
        <f t="shared" si="4"/>
        <v>28671012.21314903</v>
      </c>
      <c r="S46" s="25">
        <f t="shared" si="5"/>
        <v>2362565.0331490152</v>
      </c>
      <c r="T46" s="38">
        <f t="shared" si="6"/>
        <v>8.9224155474065703E-2</v>
      </c>
      <c r="AG46" s="2"/>
      <c r="AK46" s="2"/>
      <c r="AO46" s="2"/>
      <c r="AP46" s="57"/>
      <c r="AQ46" s="5"/>
      <c r="AR46" s="5"/>
      <c r="AS46" s="2"/>
      <c r="AT46" s="57"/>
      <c r="AU46" s="5"/>
      <c r="AV46" s="5"/>
      <c r="AW46" s="23"/>
      <c r="AX46" s="23"/>
      <c r="AY46" s="23"/>
    </row>
    <row r="47" spans="1:51" x14ac:dyDescent="0.2">
      <c r="A47" s="2">
        <v>41883</v>
      </c>
      <c r="B47">
        <f t="shared" si="1"/>
        <v>2014</v>
      </c>
      <c r="C47">
        <f t="shared" si="2"/>
        <v>9</v>
      </c>
      <c r="D47" s="69">
        <v>21592645.629999999</v>
      </c>
      <c r="E47" s="69">
        <v>170537.35727284456</v>
      </c>
      <c r="F47" s="69">
        <v>21763182.987272844</v>
      </c>
      <c r="G47" s="63">
        <v>39.299999999999997</v>
      </c>
      <c r="H47" s="63">
        <v>59.70000000000001</v>
      </c>
      <c r="I47" s="66">
        <f t="shared" ref="I47:J47" si="51">I59</f>
        <v>27</v>
      </c>
      <c r="J47" s="66">
        <f t="shared" si="51"/>
        <v>80.61</v>
      </c>
      <c r="K47" s="25">
        <v>30</v>
      </c>
      <c r="L47" s="25">
        <v>1</v>
      </c>
      <c r="M47" s="25">
        <v>1</v>
      </c>
      <c r="N47" s="30">
        <v>31970</v>
      </c>
      <c r="O47" s="87">
        <v>0</v>
      </c>
      <c r="P47" s="59">
        <v>0</v>
      </c>
      <c r="Q47" s="25">
        <f t="shared" si="41"/>
        <v>22762572.03287898</v>
      </c>
      <c r="R47" s="65">
        <f t="shared" si="4"/>
        <v>22592034.675606135</v>
      </c>
      <c r="S47" s="25">
        <f t="shared" si="5"/>
        <v>999389.04560613632</v>
      </c>
      <c r="T47" s="38">
        <f t="shared" si="6"/>
        <v>4.5921088206195809E-2</v>
      </c>
      <c r="AG47" s="2"/>
      <c r="AK47" s="2"/>
      <c r="AO47" s="2"/>
      <c r="AP47" s="57"/>
      <c r="AQ47" s="5"/>
      <c r="AR47" s="5"/>
      <c r="AS47" s="2"/>
      <c r="AT47" s="57"/>
      <c r="AU47" s="5"/>
      <c r="AV47" s="5"/>
      <c r="AW47" s="23"/>
      <c r="AX47" s="23"/>
    </row>
    <row r="48" spans="1:51" x14ac:dyDescent="0.2">
      <c r="A48" s="2">
        <v>41913</v>
      </c>
      <c r="B48">
        <f t="shared" si="1"/>
        <v>2014</v>
      </c>
      <c r="C48">
        <f t="shared" si="2"/>
        <v>10</v>
      </c>
      <c r="D48" s="69">
        <v>21211727.290000003</v>
      </c>
      <c r="E48" s="69">
        <v>170537.35727284456</v>
      </c>
      <c r="F48" s="69">
        <v>21382264.647272848</v>
      </c>
      <c r="G48" s="63">
        <v>167.3</v>
      </c>
      <c r="H48" s="63">
        <v>6.3000000000000007</v>
      </c>
      <c r="I48" s="66">
        <f t="shared" ref="I48:J48" si="52">I60</f>
        <v>167.57</v>
      </c>
      <c r="J48" s="66">
        <f t="shared" si="52"/>
        <v>9.9699999999999989</v>
      </c>
      <c r="K48" s="25">
        <v>31</v>
      </c>
      <c r="L48" s="25">
        <v>1</v>
      </c>
      <c r="M48" s="25">
        <v>0</v>
      </c>
      <c r="N48" s="30">
        <v>32106</v>
      </c>
      <c r="O48" s="87">
        <v>0</v>
      </c>
      <c r="P48" s="59">
        <v>0</v>
      </c>
      <c r="Q48" s="25">
        <f t="shared" si="41"/>
        <v>21578888.628145427</v>
      </c>
      <c r="R48" s="65">
        <f t="shared" si="4"/>
        <v>21408351.270872582</v>
      </c>
      <c r="S48" s="25">
        <f t="shared" si="5"/>
        <v>196623.98087257892</v>
      </c>
      <c r="T48" s="38">
        <f t="shared" si="6"/>
        <v>9.1956574346140126E-3</v>
      </c>
      <c r="AG48" s="2"/>
      <c r="AK48" s="2"/>
      <c r="AO48" s="2"/>
      <c r="AP48" s="57"/>
      <c r="AQ48" s="5"/>
      <c r="AR48" s="5"/>
      <c r="AS48" s="2"/>
      <c r="AT48" s="57"/>
      <c r="AU48" s="5"/>
      <c r="AV48" s="5"/>
      <c r="AW48" s="23"/>
      <c r="AX48" s="23"/>
    </row>
    <row r="49" spans="1:50" x14ac:dyDescent="0.2">
      <c r="A49" s="2">
        <v>41944</v>
      </c>
      <c r="B49">
        <f t="shared" si="1"/>
        <v>2014</v>
      </c>
      <c r="C49">
        <f t="shared" si="2"/>
        <v>11</v>
      </c>
      <c r="D49" s="69">
        <v>22391892.130000006</v>
      </c>
      <c r="E49" s="69">
        <v>170537.35727284456</v>
      </c>
      <c r="F49" s="69">
        <v>22562429.487272851</v>
      </c>
      <c r="G49" s="63">
        <v>422.10000000000008</v>
      </c>
      <c r="H49" s="63">
        <v>0</v>
      </c>
      <c r="I49" s="66">
        <f t="shared" ref="I49:J49" si="53">I61</f>
        <v>366.25</v>
      </c>
      <c r="J49" s="66">
        <f t="shared" si="53"/>
        <v>1.0000000000000142E-2</v>
      </c>
      <c r="K49" s="25">
        <v>30</v>
      </c>
      <c r="L49" s="25">
        <v>1</v>
      </c>
      <c r="M49" s="25">
        <v>0</v>
      </c>
      <c r="N49" s="30">
        <v>32208</v>
      </c>
      <c r="O49" s="87">
        <v>0</v>
      </c>
      <c r="P49" s="59">
        <v>0</v>
      </c>
      <c r="Q49" s="25">
        <f t="shared" si="41"/>
        <v>22075078.479172084</v>
      </c>
      <c r="R49" s="65">
        <f t="shared" si="4"/>
        <v>21904541.12189924</v>
      </c>
      <c r="S49" s="25">
        <f t="shared" si="5"/>
        <v>-487351.00810076669</v>
      </c>
      <c r="T49" s="38">
        <f t="shared" si="6"/>
        <v>2.1600112185421988E-2</v>
      </c>
      <c r="AG49" s="2"/>
      <c r="AK49" s="2"/>
      <c r="AO49" s="2"/>
      <c r="AP49" s="57"/>
      <c r="AQ49" s="5"/>
      <c r="AR49" s="5"/>
      <c r="AS49" s="2"/>
      <c r="AT49" s="57"/>
      <c r="AU49" s="5"/>
      <c r="AV49" s="5"/>
      <c r="AW49" s="23"/>
      <c r="AX49" s="23"/>
    </row>
    <row r="50" spans="1:50" x14ac:dyDescent="0.2">
      <c r="A50" s="2">
        <v>41974</v>
      </c>
      <c r="B50">
        <f t="shared" si="1"/>
        <v>2014</v>
      </c>
      <c r="C50">
        <f t="shared" si="2"/>
        <v>12</v>
      </c>
      <c r="D50" s="69">
        <v>27503240.840000004</v>
      </c>
      <c r="E50" s="69">
        <v>170537.35727284456</v>
      </c>
      <c r="F50" s="69">
        <v>27673778.197272848</v>
      </c>
      <c r="G50" s="63">
        <v>495.30000000000007</v>
      </c>
      <c r="H50" s="63">
        <v>0</v>
      </c>
      <c r="I50" s="66">
        <f t="shared" ref="I50:J50" si="54">I62</f>
        <v>513.3599999999999</v>
      </c>
      <c r="J50" s="66">
        <f t="shared" si="54"/>
        <v>0</v>
      </c>
      <c r="K50" s="25">
        <v>31</v>
      </c>
      <c r="L50" s="25">
        <v>0</v>
      </c>
      <c r="M50" s="25">
        <v>0</v>
      </c>
      <c r="N50" s="30">
        <v>32268</v>
      </c>
      <c r="O50" s="87">
        <v>0</v>
      </c>
      <c r="P50" s="59">
        <v>0</v>
      </c>
      <c r="Q50" s="25">
        <f t="shared" si="41"/>
        <v>27831542.189551145</v>
      </c>
      <c r="R50" s="65">
        <f t="shared" si="4"/>
        <v>27661004.8322783</v>
      </c>
      <c r="S50" s="25">
        <f t="shared" si="5"/>
        <v>157763.9922782965</v>
      </c>
      <c r="T50" s="38">
        <f t="shared" si="6"/>
        <v>5.7008476093749847E-3</v>
      </c>
      <c r="AG50" s="2"/>
      <c r="AK50" s="2"/>
      <c r="AO50" s="2"/>
      <c r="AP50" s="57"/>
      <c r="AQ50" s="5"/>
      <c r="AR50" s="5"/>
      <c r="AS50" s="2"/>
      <c r="AT50" s="57"/>
      <c r="AU50" s="5"/>
      <c r="AV50" s="5"/>
      <c r="AW50" s="23"/>
      <c r="AX50" s="23"/>
    </row>
    <row r="51" spans="1:50" x14ac:dyDescent="0.2">
      <c r="A51" s="2">
        <v>42005</v>
      </c>
      <c r="B51">
        <f t="shared" si="1"/>
        <v>2015</v>
      </c>
      <c r="C51">
        <f t="shared" si="2"/>
        <v>1</v>
      </c>
      <c r="D51" s="69">
        <v>27752175.363855418</v>
      </c>
      <c r="E51" s="69">
        <v>317002.07740110968</v>
      </c>
      <c r="F51" s="69">
        <v>28069177.441256527</v>
      </c>
      <c r="G51" s="63">
        <v>730.39999999999975</v>
      </c>
      <c r="H51" s="63">
        <v>0</v>
      </c>
      <c r="I51" s="66">
        <f t="shared" ref="I51:J51" si="55">I63</f>
        <v>625.5</v>
      </c>
      <c r="J51" s="66">
        <f t="shared" si="55"/>
        <v>0</v>
      </c>
      <c r="K51" s="25">
        <v>31</v>
      </c>
      <c r="L51" s="25">
        <v>0</v>
      </c>
      <c r="M51" s="25">
        <v>0</v>
      </c>
      <c r="N51" s="30">
        <v>32346</v>
      </c>
      <c r="O51" s="87">
        <v>0</v>
      </c>
      <c r="P51" s="59">
        <v>0</v>
      </c>
      <c r="Q51" s="25">
        <f t="shared" si="41"/>
        <v>27152818.482785124</v>
      </c>
      <c r="R51" s="65">
        <f t="shared" si="4"/>
        <v>26835816.405384015</v>
      </c>
      <c r="S51" s="25">
        <f t="shared" si="5"/>
        <v>-916358.95847140253</v>
      </c>
      <c r="T51" s="38">
        <f t="shared" si="6"/>
        <v>3.2646448596121785E-2</v>
      </c>
      <c r="AG51" s="2"/>
      <c r="AK51" s="2"/>
      <c r="AO51" s="2"/>
      <c r="AP51" s="57"/>
      <c r="AQ51" s="5"/>
      <c r="AR51" s="5"/>
      <c r="AS51" s="2"/>
      <c r="AT51" s="57"/>
      <c r="AU51" s="5"/>
      <c r="AV51" s="5"/>
      <c r="AW51" s="23"/>
      <c r="AX51" s="23"/>
    </row>
    <row r="52" spans="1:50" x14ac:dyDescent="0.2">
      <c r="A52" s="2">
        <v>42036</v>
      </c>
      <c r="B52">
        <f t="shared" si="1"/>
        <v>2015</v>
      </c>
      <c r="C52">
        <f t="shared" si="2"/>
        <v>2</v>
      </c>
      <c r="D52" s="69">
        <v>26390163.306024112</v>
      </c>
      <c r="E52" s="69">
        <v>317002.07740110968</v>
      </c>
      <c r="F52" s="69">
        <v>26707165.383425221</v>
      </c>
      <c r="G52" s="63">
        <v>800.8</v>
      </c>
      <c r="H52" s="63">
        <v>0</v>
      </c>
      <c r="I52" s="66">
        <f t="shared" ref="I52:J52" si="56">I64</f>
        <v>573.20999999999992</v>
      </c>
      <c r="J52" s="66">
        <f t="shared" si="56"/>
        <v>0</v>
      </c>
      <c r="K52" s="25">
        <v>28</v>
      </c>
      <c r="L52" s="25">
        <v>0</v>
      </c>
      <c r="M52" s="25">
        <v>0</v>
      </c>
      <c r="N52" s="30">
        <v>32433</v>
      </c>
      <c r="O52" s="87">
        <v>0</v>
      </c>
      <c r="P52" s="59">
        <v>0</v>
      </c>
      <c r="Q52" s="25">
        <f t="shared" si="41"/>
        <v>24719042.072095316</v>
      </c>
      <c r="R52" s="65">
        <f t="shared" si="4"/>
        <v>24402039.994694207</v>
      </c>
      <c r="S52" s="25">
        <f t="shared" si="5"/>
        <v>-1988123.3113299049</v>
      </c>
      <c r="T52" s="38">
        <f t="shared" si="6"/>
        <v>7.4441569623250159E-2</v>
      </c>
      <c r="AG52" s="2"/>
      <c r="AK52" s="2"/>
      <c r="AO52" s="2"/>
      <c r="AP52" s="57"/>
      <c r="AQ52" s="5"/>
      <c r="AR52" s="5"/>
      <c r="AS52" s="2"/>
      <c r="AT52" s="57"/>
      <c r="AU52" s="5"/>
      <c r="AV52" s="5"/>
      <c r="AW52" s="23"/>
      <c r="AX52" s="23"/>
    </row>
    <row r="53" spans="1:50" x14ac:dyDescent="0.2">
      <c r="A53" s="2">
        <v>42064</v>
      </c>
      <c r="B53">
        <f t="shared" si="1"/>
        <v>2015</v>
      </c>
      <c r="C53">
        <f t="shared" si="2"/>
        <v>3</v>
      </c>
      <c r="D53" s="69">
        <v>24161080.125301201</v>
      </c>
      <c r="E53" s="69">
        <v>317002.07740110968</v>
      </c>
      <c r="F53" s="69">
        <v>24478082.20270231</v>
      </c>
      <c r="G53" s="63">
        <v>553.5</v>
      </c>
      <c r="H53" s="63">
        <v>0</v>
      </c>
      <c r="I53" s="66">
        <f t="shared" ref="I53:J53" si="57">I65</f>
        <v>471.05</v>
      </c>
      <c r="J53" s="66">
        <f t="shared" si="57"/>
        <v>0.3</v>
      </c>
      <c r="K53" s="25">
        <v>31</v>
      </c>
      <c r="L53" s="25">
        <v>1</v>
      </c>
      <c r="M53" s="25">
        <v>0</v>
      </c>
      <c r="N53" s="30">
        <v>32524</v>
      </c>
      <c r="O53" s="87">
        <v>0</v>
      </c>
      <c r="P53" s="59">
        <v>0</v>
      </c>
      <c r="Q53" s="25">
        <f t="shared" si="41"/>
        <v>23773716.295169055</v>
      </c>
      <c r="R53" s="65">
        <f t="shared" si="4"/>
        <v>23456714.217767946</v>
      </c>
      <c r="S53" s="25">
        <f t="shared" si="5"/>
        <v>-704365.90753325447</v>
      </c>
      <c r="T53" s="38">
        <f t="shared" si="6"/>
        <v>2.8775371440475615E-2</v>
      </c>
      <c r="AG53" s="2"/>
      <c r="AK53" s="2"/>
      <c r="AO53" s="2"/>
      <c r="AP53" s="57"/>
      <c r="AQ53" s="5"/>
      <c r="AR53" s="5"/>
      <c r="AS53" s="2"/>
      <c r="AT53" s="57"/>
      <c r="AU53" s="5"/>
      <c r="AV53" s="5"/>
      <c r="AW53" s="23"/>
      <c r="AX53" s="23"/>
    </row>
    <row r="54" spans="1:50" x14ac:dyDescent="0.2">
      <c r="A54" s="2">
        <v>42095</v>
      </c>
      <c r="B54">
        <f t="shared" si="1"/>
        <v>2015</v>
      </c>
      <c r="C54">
        <f t="shared" si="2"/>
        <v>4</v>
      </c>
      <c r="D54" s="69">
        <v>20359667.007228933</v>
      </c>
      <c r="E54" s="69">
        <v>317002.07740110968</v>
      </c>
      <c r="F54" s="69">
        <v>20676669.084630042</v>
      </c>
      <c r="G54" s="63">
        <v>253.70000000000002</v>
      </c>
      <c r="H54" s="63">
        <v>0</v>
      </c>
      <c r="I54" s="66">
        <f t="shared" ref="I54:J54" si="58">I66</f>
        <v>285.58000000000004</v>
      </c>
      <c r="J54" s="66">
        <f t="shared" si="58"/>
        <v>0.38999999999999985</v>
      </c>
      <c r="K54" s="25">
        <v>30</v>
      </c>
      <c r="L54" s="25">
        <v>1</v>
      </c>
      <c r="M54" s="25">
        <v>0</v>
      </c>
      <c r="N54" s="30">
        <v>32605</v>
      </c>
      <c r="O54" s="87">
        <v>0</v>
      </c>
      <c r="P54" s="59">
        <v>0</v>
      </c>
      <c r="Q54" s="25">
        <f t="shared" si="41"/>
        <v>20975802.352022946</v>
      </c>
      <c r="R54" s="65">
        <f t="shared" si="4"/>
        <v>20658800.274621837</v>
      </c>
      <c r="S54" s="25">
        <f t="shared" si="5"/>
        <v>299133.26739290357</v>
      </c>
      <c r="T54" s="38">
        <f t="shared" si="6"/>
        <v>1.4467188412628011E-2</v>
      </c>
      <c r="AK54" s="2"/>
      <c r="AO54" s="2"/>
      <c r="AP54" s="57"/>
      <c r="AQ54" s="5"/>
      <c r="AR54" s="5"/>
      <c r="AS54" s="2"/>
      <c r="AT54" s="57"/>
      <c r="AU54" s="5"/>
      <c r="AV54" s="5"/>
      <c r="AW54" s="23"/>
      <c r="AX54" s="23"/>
    </row>
    <row r="55" spans="1:50" x14ac:dyDescent="0.2">
      <c r="A55" s="2">
        <v>42125</v>
      </c>
      <c r="B55">
        <f t="shared" si="1"/>
        <v>2015</v>
      </c>
      <c r="C55">
        <f t="shared" si="2"/>
        <v>5</v>
      </c>
      <c r="D55" s="69">
        <v>21429091.180722896</v>
      </c>
      <c r="E55" s="69">
        <v>317002.07740110968</v>
      </c>
      <c r="F55" s="69">
        <v>21746093.258124005</v>
      </c>
      <c r="G55" s="63">
        <v>56.900000000000006</v>
      </c>
      <c r="H55" s="63">
        <v>63.7</v>
      </c>
      <c r="I55" s="66">
        <f t="shared" ref="I55:J55" si="59">I67</f>
        <v>93.759999999999991</v>
      </c>
      <c r="J55" s="66">
        <f t="shared" si="59"/>
        <v>43.35</v>
      </c>
      <c r="K55" s="25">
        <v>31</v>
      </c>
      <c r="L55" s="25">
        <v>1</v>
      </c>
      <c r="M55" s="25">
        <v>0</v>
      </c>
      <c r="N55" s="30">
        <v>32646</v>
      </c>
      <c r="O55" s="87">
        <v>0</v>
      </c>
      <c r="P55" s="59">
        <v>0</v>
      </c>
      <c r="Q55" s="25">
        <f t="shared" si="41"/>
        <v>20990891.939382356</v>
      </c>
      <c r="R55" s="65">
        <f t="shared" si="4"/>
        <v>20673889.861981247</v>
      </c>
      <c r="S55" s="25">
        <f t="shared" si="5"/>
        <v>-755201.31874164939</v>
      </c>
      <c r="T55" s="38">
        <f t="shared" si="6"/>
        <v>3.4728137591312769E-2</v>
      </c>
      <c r="AK55" s="2"/>
      <c r="AO55" s="2"/>
      <c r="AP55" s="57"/>
      <c r="AQ55" s="5"/>
      <c r="AR55" s="5"/>
      <c r="AS55" s="2"/>
      <c r="AT55" s="57"/>
      <c r="AU55" s="5"/>
      <c r="AV55" s="5"/>
      <c r="AW55" s="23"/>
      <c r="AX55" s="23"/>
    </row>
    <row r="56" spans="1:50" x14ac:dyDescent="0.2">
      <c r="A56" s="2">
        <v>42156</v>
      </c>
      <c r="B56">
        <f t="shared" si="1"/>
        <v>2015</v>
      </c>
      <c r="C56">
        <f t="shared" si="2"/>
        <v>6</v>
      </c>
      <c r="D56" s="69">
        <v>24790300.809638564</v>
      </c>
      <c r="E56" s="69">
        <v>317002.07740110968</v>
      </c>
      <c r="F56" s="69">
        <v>25107302.887039673</v>
      </c>
      <c r="G56" s="63">
        <v>14.299999999999999</v>
      </c>
      <c r="H56" s="63">
        <v>72.800000000000011</v>
      </c>
      <c r="I56" s="66">
        <f t="shared" ref="I56:J56" si="60">I68</f>
        <v>8.7399999999999984</v>
      </c>
      <c r="J56" s="66">
        <f t="shared" si="60"/>
        <v>118.63000000000002</v>
      </c>
      <c r="K56" s="25">
        <v>30</v>
      </c>
      <c r="L56" s="25">
        <v>0</v>
      </c>
      <c r="M56" s="25">
        <v>0</v>
      </c>
      <c r="N56" s="30">
        <v>32729</v>
      </c>
      <c r="O56" s="87">
        <v>0</v>
      </c>
      <c r="P56" s="59">
        <v>0</v>
      </c>
      <c r="Q56" s="25">
        <f t="shared" si="41"/>
        <v>27484668.528234795</v>
      </c>
      <c r="R56" s="65">
        <f t="shared" si="4"/>
        <v>27167666.450833686</v>
      </c>
      <c r="S56" s="25">
        <f t="shared" si="5"/>
        <v>2377365.6411951222</v>
      </c>
      <c r="T56" s="38">
        <f t="shared" si="6"/>
        <v>9.4688212903278932E-2</v>
      </c>
      <c r="AK56" s="2"/>
      <c r="AO56" s="2"/>
      <c r="AP56" s="57"/>
      <c r="AQ56" s="5"/>
      <c r="AR56" s="5"/>
      <c r="AS56" s="2"/>
      <c r="AT56" s="57"/>
      <c r="AU56" s="5"/>
      <c r="AV56" s="5"/>
      <c r="AW56" s="23"/>
      <c r="AX56" s="23"/>
    </row>
    <row r="57" spans="1:50" x14ac:dyDescent="0.2">
      <c r="A57" s="2">
        <v>42186</v>
      </c>
      <c r="B57">
        <f t="shared" si="1"/>
        <v>2015</v>
      </c>
      <c r="C57">
        <f t="shared" si="2"/>
        <v>7</v>
      </c>
      <c r="D57" s="69">
        <v>31635963.15180723</v>
      </c>
      <c r="E57" s="69">
        <v>317002.07740110968</v>
      </c>
      <c r="F57" s="69">
        <v>31952965.229208339</v>
      </c>
      <c r="G57" s="63">
        <v>0</v>
      </c>
      <c r="H57" s="63">
        <v>172.30000000000004</v>
      </c>
      <c r="I57" s="66">
        <f t="shared" ref="I57:J57" si="61">I69</f>
        <v>0</v>
      </c>
      <c r="J57" s="66">
        <f t="shared" si="61"/>
        <v>207.41000000000003</v>
      </c>
      <c r="K57" s="25">
        <v>31</v>
      </c>
      <c r="L57" s="25">
        <v>0</v>
      </c>
      <c r="M57" s="25">
        <v>0</v>
      </c>
      <c r="N57" s="30">
        <v>32779</v>
      </c>
      <c r="O57" s="87">
        <v>0</v>
      </c>
      <c r="P57" s="59">
        <v>0</v>
      </c>
      <c r="Q57" s="25">
        <f t="shared" si="41"/>
        <v>33811455.037512451</v>
      </c>
      <c r="R57" s="65">
        <f t="shared" si="4"/>
        <v>33494452.960111342</v>
      </c>
      <c r="S57" s="25">
        <f t="shared" si="5"/>
        <v>1858489.8083041124</v>
      </c>
      <c r="T57" s="38">
        <f t="shared" si="6"/>
        <v>5.8163297051544348E-2</v>
      </c>
      <c r="AK57" s="2"/>
      <c r="AO57" s="2"/>
      <c r="AP57" s="57"/>
      <c r="AQ57" s="5"/>
      <c r="AR57" s="5"/>
      <c r="AS57" s="2"/>
      <c r="AT57" s="57"/>
      <c r="AU57" s="5"/>
      <c r="AV57" s="5"/>
      <c r="AW57" s="23"/>
      <c r="AX57" s="23"/>
    </row>
    <row r="58" spans="1:50" x14ac:dyDescent="0.2">
      <c r="A58" s="2">
        <v>42217</v>
      </c>
      <c r="B58">
        <f t="shared" si="1"/>
        <v>2015</v>
      </c>
      <c r="C58">
        <f t="shared" si="2"/>
        <v>8</v>
      </c>
      <c r="D58" s="69">
        <v>29263075.190361433</v>
      </c>
      <c r="E58" s="69">
        <v>317002.07740110968</v>
      </c>
      <c r="F58" s="69">
        <v>29580077.267762542</v>
      </c>
      <c r="G58" s="63">
        <v>0</v>
      </c>
      <c r="H58" s="63">
        <v>146.20000000000002</v>
      </c>
      <c r="I58" s="66">
        <f t="shared" ref="I58:J58" si="62">I70</f>
        <v>0.29000000000000004</v>
      </c>
      <c r="J58" s="66">
        <f t="shared" si="62"/>
        <v>180.75000000000006</v>
      </c>
      <c r="K58" s="25">
        <v>31</v>
      </c>
      <c r="L58" s="25">
        <v>0</v>
      </c>
      <c r="M58" s="25">
        <v>0</v>
      </c>
      <c r="N58" s="30">
        <v>32817</v>
      </c>
      <c r="O58" s="87">
        <v>0</v>
      </c>
      <c r="P58" s="59">
        <v>0</v>
      </c>
      <c r="Q58" s="25">
        <f t="shared" si="41"/>
        <v>31411457.710670374</v>
      </c>
      <c r="R58" s="65">
        <f t="shared" si="4"/>
        <v>31094455.633269265</v>
      </c>
      <c r="S58" s="25">
        <f t="shared" si="5"/>
        <v>1831380.4429078326</v>
      </c>
      <c r="T58" s="38">
        <f t="shared" si="6"/>
        <v>6.1912632152037628E-2</v>
      </c>
      <c r="AK58" s="2"/>
      <c r="AO58" s="2"/>
      <c r="AP58" s="57"/>
      <c r="AQ58" s="5"/>
      <c r="AR58" s="5"/>
      <c r="AS58" s="2"/>
      <c r="AT58" s="57"/>
      <c r="AU58" s="5"/>
      <c r="AV58" s="5"/>
      <c r="AW58" s="23"/>
      <c r="AX58" s="23"/>
    </row>
    <row r="59" spans="1:50" x14ac:dyDescent="0.2">
      <c r="A59" s="2">
        <v>42248</v>
      </c>
      <c r="B59">
        <f t="shared" si="1"/>
        <v>2015</v>
      </c>
      <c r="C59">
        <f t="shared" si="2"/>
        <v>9</v>
      </c>
      <c r="D59" s="69">
        <v>26291769.465060253</v>
      </c>
      <c r="E59" s="69">
        <v>317002.07740110968</v>
      </c>
      <c r="F59" s="69">
        <v>26608771.542461362</v>
      </c>
      <c r="G59" s="63">
        <v>12.9</v>
      </c>
      <c r="H59" s="63">
        <v>123.69999999999999</v>
      </c>
      <c r="I59" s="66">
        <f t="shared" ref="I59:J59" si="63">I71</f>
        <v>27</v>
      </c>
      <c r="J59" s="66">
        <f t="shared" si="63"/>
        <v>80.61</v>
      </c>
      <c r="K59" s="25">
        <v>30</v>
      </c>
      <c r="L59" s="25">
        <v>1</v>
      </c>
      <c r="M59" s="25">
        <v>1</v>
      </c>
      <c r="N59" s="30">
        <v>32876</v>
      </c>
      <c r="O59" s="87">
        <v>0</v>
      </c>
      <c r="P59" s="59">
        <v>0</v>
      </c>
      <c r="Q59" s="25">
        <f t="shared" si="41"/>
        <v>24451044.849410508</v>
      </c>
      <c r="R59" s="65">
        <f t="shared" si="4"/>
        <v>24134042.772009399</v>
      </c>
      <c r="S59" s="25">
        <f t="shared" si="5"/>
        <v>-2157726.6930508539</v>
      </c>
      <c r="T59" s="38">
        <f t="shared" si="6"/>
        <v>8.1090804572004682E-2</v>
      </c>
      <c r="AG59"/>
      <c r="AH59"/>
      <c r="AK59" s="2"/>
      <c r="AO59" s="2"/>
      <c r="AP59" s="57"/>
      <c r="AQ59" s="5"/>
      <c r="AR59" s="5"/>
      <c r="AS59" s="2"/>
      <c r="AT59" s="57"/>
      <c r="AU59" s="5"/>
      <c r="AV59" s="5"/>
      <c r="AW59" s="23"/>
      <c r="AX59" s="23"/>
    </row>
    <row r="60" spans="1:50" x14ac:dyDescent="0.2">
      <c r="A60" s="2">
        <v>42278</v>
      </c>
      <c r="B60">
        <f t="shared" si="1"/>
        <v>2015</v>
      </c>
      <c r="C60">
        <f t="shared" si="2"/>
        <v>10</v>
      </c>
      <c r="D60" s="69">
        <v>21166911.199999988</v>
      </c>
      <c r="E60" s="69">
        <v>317002.07740110968</v>
      </c>
      <c r="F60" s="69">
        <v>21483913.277401097</v>
      </c>
      <c r="G60" s="63">
        <v>190.60000000000002</v>
      </c>
      <c r="H60" s="63">
        <v>2.7999999999999972</v>
      </c>
      <c r="I60" s="66">
        <f t="shared" ref="I60:J60" si="64">I72</f>
        <v>167.57</v>
      </c>
      <c r="J60" s="66">
        <f t="shared" si="64"/>
        <v>9.9699999999999989</v>
      </c>
      <c r="K60" s="25">
        <v>31</v>
      </c>
      <c r="L60" s="25">
        <v>1</v>
      </c>
      <c r="M60" s="25">
        <v>0</v>
      </c>
      <c r="N60" s="30">
        <v>32908</v>
      </c>
      <c r="O60" s="87">
        <v>0</v>
      </c>
      <c r="P60" s="59">
        <v>0</v>
      </c>
      <c r="Q60" s="25">
        <f t="shared" si="41"/>
        <v>21662265.709825467</v>
      </c>
      <c r="R60" s="65">
        <f t="shared" si="4"/>
        <v>21345263.632424358</v>
      </c>
      <c r="S60" s="25">
        <f t="shared" si="5"/>
        <v>178352.4324243702</v>
      </c>
      <c r="T60" s="38">
        <f t="shared" si="6"/>
        <v>8.3016734484763956E-3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K60" s="2"/>
      <c r="AO60" s="2"/>
      <c r="AP60" s="57"/>
      <c r="AQ60" s="5"/>
      <c r="AR60" s="5"/>
      <c r="AS60" s="2"/>
      <c r="AT60" s="57"/>
      <c r="AU60" s="5"/>
      <c r="AV60" s="5"/>
      <c r="AW60" s="23"/>
      <c r="AX60" s="23"/>
    </row>
    <row r="61" spans="1:50" x14ac:dyDescent="0.2">
      <c r="A61" s="2">
        <v>42309</v>
      </c>
      <c r="B61">
        <f t="shared" si="1"/>
        <v>2015</v>
      </c>
      <c r="C61">
        <f t="shared" si="2"/>
        <v>11</v>
      </c>
      <c r="D61" s="69">
        <v>19417085.089156609</v>
      </c>
      <c r="E61" s="69">
        <v>317002.07740110968</v>
      </c>
      <c r="F61" s="69">
        <v>19734087.166557718</v>
      </c>
      <c r="G61" s="63">
        <v>285</v>
      </c>
      <c r="H61" s="63">
        <v>0</v>
      </c>
      <c r="I61" s="66">
        <f t="shared" ref="I61:J61" si="65">I73</f>
        <v>366.25</v>
      </c>
      <c r="J61" s="66">
        <f t="shared" si="65"/>
        <v>1.0000000000000142E-2</v>
      </c>
      <c r="K61" s="25">
        <v>30</v>
      </c>
      <c r="L61" s="25">
        <v>1</v>
      </c>
      <c r="M61" s="25">
        <v>0</v>
      </c>
      <c r="N61" s="30">
        <v>32947</v>
      </c>
      <c r="O61" s="87">
        <v>0</v>
      </c>
      <c r="P61" s="59">
        <v>0</v>
      </c>
      <c r="Q61" s="25">
        <f t="shared" si="41"/>
        <v>20444379.754323773</v>
      </c>
      <c r="R61" s="65">
        <f t="shared" si="4"/>
        <v>20127377.676922664</v>
      </c>
      <c r="S61" s="25">
        <f t="shared" si="5"/>
        <v>710292.58776605502</v>
      </c>
      <c r="T61" s="38">
        <f t="shared" si="6"/>
        <v>3.5993181836641991E-2</v>
      </c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P61" s="5"/>
      <c r="AQ61" s="5"/>
      <c r="AR61" s="5"/>
      <c r="AS61" s="5"/>
      <c r="AT61" s="5"/>
      <c r="AU61" s="5"/>
      <c r="AW61" s="23"/>
      <c r="AX61" s="23"/>
    </row>
    <row r="62" spans="1:50" x14ac:dyDescent="0.2">
      <c r="A62" s="2">
        <v>42339</v>
      </c>
      <c r="B62">
        <f t="shared" si="1"/>
        <v>2015</v>
      </c>
      <c r="C62">
        <f t="shared" si="2"/>
        <v>12</v>
      </c>
      <c r="D62" s="69">
        <v>23283597.985542178</v>
      </c>
      <c r="E62" s="69">
        <v>317002.07740110968</v>
      </c>
      <c r="F62" s="69">
        <v>23600600.062943287</v>
      </c>
      <c r="G62" s="63">
        <v>367.70000000000005</v>
      </c>
      <c r="H62" s="63">
        <v>0</v>
      </c>
      <c r="I62" s="66">
        <f t="shared" ref="I62:J62" si="66">I74</f>
        <v>513.3599999999999</v>
      </c>
      <c r="J62" s="66">
        <f t="shared" si="66"/>
        <v>0</v>
      </c>
      <c r="K62" s="25">
        <v>31</v>
      </c>
      <c r="L62" s="25">
        <v>0</v>
      </c>
      <c r="M62" s="25">
        <v>0</v>
      </c>
      <c r="N62" s="30">
        <v>33001</v>
      </c>
      <c r="O62" s="87">
        <v>0</v>
      </c>
      <c r="P62" s="59">
        <v>0</v>
      </c>
      <c r="Q62" s="25">
        <f t="shared" si="41"/>
        <v>24873019.947509013</v>
      </c>
      <c r="R62" s="65">
        <f t="shared" si="4"/>
        <v>24556017.870107904</v>
      </c>
      <c r="S62" s="25">
        <f t="shared" si="5"/>
        <v>1272419.8845657259</v>
      </c>
      <c r="T62" s="38">
        <f t="shared" si="6"/>
        <v>5.391472594646559E-2</v>
      </c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P62" s="5"/>
      <c r="AQ62" s="5"/>
      <c r="AR62" s="5"/>
      <c r="AS62" s="5"/>
      <c r="AT62" s="5"/>
    </row>
    <row r="63" spans="1:50" x14ac:dyDescent="0.2">
      <c r="A63" s="2">
        <v>42370</v>
      </c>
      <c r="B63">
        <f t="shared" si="1"/>
        <v>2016</v>
      </c>
      <c r="C63">
        <f t="shared" si="2"/>
        <v>1</v>
      </c>
      <c r="D63" s="69">
        <v>25985111.093975894</v>
      </c>
      <c r="E63" s="69">
        <v>503439.62575630058</v>
      </c>
      <c r="F63" s="69">
        <v>26488550.719732195</v>
      </c>
      <c r="G63" s="63">
        <v>608.4</v>
      </c>
      <c r="H63" s="63">
        <v>0</v>
      </c>
      <c r="I63" s="66">
        <f t="shared" ref="I63:J63" si="67">I75</f>
        <v>625.5</v>
      </c>
      <c r="J63" s="66">
        <f t="shared" si="67"/>
        <v>0</v>
      </c>
      <c r="K63" s="25">
        <v>31</v>
      </c>
      <c r="L63" s="25">
        <v>0</v>
      </c>
      <c r="M63" s="25">
        <v>0</v>
      </c>
      <c r="N63" s="30">
        <v>33068</v>
      </c>
      <c r="O63" s="87">
        <v>0</v>
      </c>
      <c r="P63" s="59">
        <v>0</v>
      </c>
      <c r="Q63" s="25">
        <f t="shared" si="41"/>
        <v>26637928.586175103</v>
      </c>
      <c r="R63" s="65">
        <f t="shared" si="4"/>
        <v>26134488.960418802</v>
      </c>
      <c r="S63" s="25">
        <f t="shared" si="5"/>
        <v>149377.8664429076</v>
      </c>
      <c r="T63" s="38">
        <f t="shared" si="6"/>
        <v>5.639337086556083E-3</v>
      </c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</row>
    <row r="64" spans="1:50" x14ac:dyDescent="0.2">
      <c r="A64" s="2">
        <v>42401</v>
      </c>
      <c r="B64">
        <f t="shared" si="1"/>
        <v>2016</v>
      </c>
      <c r="C64">
        <f t="shared" si="2"/>
        <v>2</v>
      </c>
      <c r="D64" s="69">
        <v>24520177.522891562</v>
      </c>
      <c r="E64" s="69">
        <v>503439.62575630058</v>
      </c>
      <c r="F64" s="69">
        <v>25023617.148647863</v>
      </c>
      <c r="G64" s="63">
        <v>530.40000000000009</v>
      </c>
      <c r="H64" s="63">
        <v>0</v>
      </c>
      <c r="I64" s="66">
        <f t="shared" ref="I64:J64" si="68">I76</f>
        <v>573.20999999999992</v>
      </c>
      <c r="J64" s="66">
        <f t="shared" si="68"/>
        <v>0</v>
      </c>
      <c r="K64" s="25">
        <v>29</v>
      </c>
      <c r="L64" s="25">
        <v>0</v>
      </c>
      <c r="M64" s="25">
        <v>0</v>
      </c>
      <c r="N64" s="30">
        <v>33176</v>
      </c>
      <c r="O64" s="87">
        <v>0</v>
      </c>
      <c r="P64" s="59">
        <v>0</v>
      </c>
      <c r="Q64" s="25">
        <f t="shared" si="41"/>
        <v>25397585.947619844</v>
      </c>
      <c r="R64" s="65">
        <f t="shared" si="4"/>
        <v>24894146.321863543</v>
      </c>
      <c r="S64" s="25">
        <f t="shared" si="5"/>
        <v>373968.79897198081</v>
      </c>
      <c r="T64" s="38">
        <f t="shared" si="6"/>
        <v>1.4944633973197915E-2</v>
      </c>
    </row>
    <row r="65" spans="1:34" x14ac:dyDescent="0.2">
      <c r="A65" s="2">
        <v>42430</v>
      </c>
      <c r="B65">
        <f t="shared" si="1"/>
        <v>2016</v>
      </c>
      <c r="C65">
        <f t="shared" si="2"/>
        <v>3</v>
      </c>
      <c r="D65" s="69">
        <v>22958336.693975914</v>
      </c>
      <c r="E65" s="69">
        <v>503439.62575630058</v>
      </c>
      <c r="F65" s="69">
        <v>23461776.319732215</v>
      </c>
      <c r="G65" s="63">
        <v>414.0999999999998</v>
      </c>
      <c r="H65" s="63">
        <v>0</v>
      </c>
      <c r="I65" s="66">
        <f t="shared" ref="I65:J65" si="69">I77</f>
        <v>471.05</v>
      </c>
      <c r="J65" s="66">
        <f t="shared" si="69"/>
        <v>0.3</v>
      </c>
      <c r="K65" s="25">
        <v>31</v>
      </c>
      <c r="L65" s="25">
        <v>1</v>
      </c>
      <c r="M65" s="25">
        <v>0</v>
      </c>
      <c r="N65" s="30">
        <v>33263</v>
      </c>
      <c r="O65" s="87">
        <v>0</v>
      </c>
      <c r="P65" s="59">
        <v>0</v>
      </c>
      <c r="Q65" s="25">
        <f t="shared" si="41"/>
        <v>23975145.767879739</v>
      </c>
      <c r="R65" s="65">
        <f t="shared" si="4"/>
        <v>23471706.142123438</v>
      </c>
      <c r="S65" s="25">
        <f t="shared" si="5"/>
        <v>513369.44814752415</v>
      </c>
      <c r="T65" s="38">
        <f t="shared" si="6"/>
        <v>2.1881098905361294E-2</v>
      </c>
    </row>
    <row r="66" spans="1:34" x14ac:dyDescent="0.2">
      <c r="A66" s="2">
        <v>42461</v>
      </c>
      <c r="B66">
        <f t="shared" si="1"/>
        <v>2016</v>
      </c>
      <c r="C66">
        <f t="shared" si="2"/>
        <v>4</v>
      </c>
      <c r="D66" s="69">
        <v>21632719.643373489</v>
      </c>
      <c r="E66" s="69">
        <v>503439.62575630058</v>
      </c>
      <c r="F66" s="69">
        <v>22136159.26912979</v>
      </c>
      <c r="G66" s="63">
        <v>335.1</v>
      </c>
      <c r="H66" s="63">
        <v>0.30000000000000071</v>
      </c>
      <c r="I66" s="66">
        <f t="shared" ref="I66:J66" si="70">I78</f>
        <v>285.58000000000004</v>
      </c>
      <c r="J66" s="66">
        <f t="shared" si="70"/>
        <v>0.38999999999999985</v>
      </c>
      <c r="K66" s="25">
        <v>30</v>
      </c>
      <c r="L66" s="25">
        <v>1</v>
      </c>
      <c r="M66" s="25">
        <v>0</v>
      </c>
      <c r="N66" s="30">
        <v>33437</v>
      </c>
      <c r="O66" s="87">
        <v>0</v>
      </c>
      <c r="P66" s="59">
        <v>0</v>
      </c>
      <c r="Q66" s="25">
        <f t="shared" si="41"/>
        <v>21708338.946005046</v>
      </c>
      <c r="R66" s="65">
        <f t="shared" si="4"/>
        <v>21204899.320248745</v>
      </c>
      <c r="S66" s="25">
        <f t="shared" si="5"/>
        <v>-427820.323124744</v>
      </c>
      <c r="T66" s="38">
        <f t="shared" si="6"/>
        <v>1.932676386736001E-2</v>
      </c>
    </row>
    <row r="67" spans="1:34" x14ac:dyDescent="0.2">
      <c r="A67" s="2">
        <v>42491</v>
      </c>
      <c r="B67">
        <f t="shared" si="1"/>
        <v>2016</v>
      </c>
      <c r="C67">
        <f t="shared" si="2"/>
        <v>5</v>
      </c>
      <c r="D67" s="69">
        <v>20564699.585542157</v>
      </c>
      <c r="E67" s="69">
        <v>503439.62575630058</v>
      </c>
      <c r="F67" s="69">
        <v>21068139.211298458</v>
      </c>
      <c r="G67" s="63">
        <v>102.19999999999999</v>
      </c>
      <c r="H67" s="63">
        <v>58.6</v>
      </c>
      <c r="I67" s="66">
        <f t="shared" ref="I67:J67" si="71">I79</f>
        <v>93.759999999999991</v>
      </c>
      <c r="J67" s="66">
        <f t="shared" si="71"/>
        <v>43.35</v>
      </c>
      <c r="K67" s="25">
        <v>31</v>
      </c>
      <c r="L67" s="25">
        <v>1</v>
      </c>
      <c r="M67" s="25">
        <v>0</v>
      </c>
      <c r="N67" s="30">
        <v>33518</v>
      </c>
      <c r="O67" s="87">
        <v>0</v>
      </c>
      <c r="P67" s="59">
        <v>0</v>
      </c>
      <c r="Q67" s="25">
        <f t="shared" si="41"/>
        <v>20187177.648692474</v>
      </c>
      <c r="R67" s="65">
        <f t="shared" si="4"/>
        <v>19683738.022936173</v>
      </c>
      <c r="S67" s="25">
        <f t="shared" si="5"/>
        <v>-880961.56260598451</v>
      </c>
      <c r="T67" s="38">
        <f t="shared" si="6"/>
        <v>4.181487286421294E-2</v>
      </c>
    </row>
    <row r="68" spans="1:34" x14ac:dyDescent="0.2">
      <c r="A68" s="2">
        <v>42522</v>
      </c>
      <c r="B68">
        <f t="shared" ref="B68:B127" si="72">YEAR(A68)</f>
        <v>2016</v>
      </c>
      <c r="C68">
        <f t="shared" ref="C68:C127" si="73">MONTH(A68)</f>
        <v>6</v>
      </c>
      <c r="D68" s="69">
        <v>29990486.101204813</v>
      </c>
      <c r="E68" s="69">
        <v>503439.62575630058</v>
      </c>
      <c r="F68" s="69">
        <v>30493925.726961114</v>
      </c>
      <c r="G68" s="63">
        <v>9.1999999999999993</v>
      </c>
      <c r="H68" s="63">
        <v>128.70000000000002</v>
      </c>
      <c r="I68" s="66">
        <f t="shared" ref="I68:J68" si="74">I80</f>
        <v>8.7399999999999984</v>
      </c>
      <c r="J68" s="66">
        <f t="shared" si="74"/>
        <v>118.63000000000002</v>
      </c>
      <c r="K68" s="25">
        <v>30</v>
      </c>
      <c r="L68" s="25">
        <v>0</v>
      </c>
      <c r="M68" s="25">
        <v>0</v>
      </c>
      <c r="N68" s="30">
        <v>33555</v>
      </c>
      <c r="O68" s="87">
        <v>0</v>
      </c>
      <c r="P68" s="59">
        <v>0</v>
      </c>
      <c r="Q68" s="25">
        <f t="shared" si="41"/>
        <v>29956868.572103925</v>
      </c>
      <c r="R68" s="65">
        <f t="shared" ref="R68:R127" si="75">Q68-E68</f>
        <v>29453428.946347624</v>
      </c>
      <c r="S68" s="25">
        <f t="shared" ref="S68:S127" si="76">+Q68-F68</f>
        <v>-537057.15485718846</v>
      </c>
      <c r="T68" s="38">
        <f t="shared" ref="T68:T127" si="77">ABS(S68/F68)</f>
        <v>1.7611938838768503E-2</v>
      </c>
    </row>
    <row r="69" spans="1:34" x14ac:dyDescent="0.2">
      <c r="A69" s="2">
        <v>42552</v>
      </c>
      <c r="B69">
        <f t="shared" si="72"/>
        <v>2016</v>
      </c>
      <c r="C69">
        <f t="shared" si="73"/>
        <v>7</v>
      </c>
      <c r="D69" s="69">
        <v>35728630.342168637</v>
      </c>
      <c r="E69" s="69">
        <v>503439.62575630058</v>
      </c>
      <c r="F69" s="69">
        <v>36232069.967924938</v>
      </c>
      <c r="G69" s="63">
        <v>0</v>
      </c>
      <c r="H69" s="63">
        <v>238.9</v>
      </c>
      <c r="I69" s="66">
        <f t="shared" ref="I69:J69" si="78">I81</f>
        <v>0</v>
      </c>
      <c r="J69" s="66">
        <f t="shared" si="78"/>
        <v>207.41000000000003</v>
      </c>
      <c r="K69" s="25">
        <v>31</v>
      </c>
      <c r="L69" s="25">
        <v>0</v>
      </c>
      <c r="M69" s="25">
        <v>0</v>
      </c>
      <c r="N69" s="30">
        <v>33585</v>
      </c>
      <c r="O69" s="87">
        <v>0</v>
      </c>
      <c r="P69" s="59">
        <v>0</v>
      </c>
      <c r="Q69" s="25">
        <f t="shared" ref="Q69:Q100" si="79">F69+(I69-G69)*$V$10+(J69-H69)*$V$11</f>
        <v>34565198.875259131</v>
      </c>
      <c r="R69" s="65">
        <f t="shared" si="75"/>
        <v>34061759.24950283</v>
      </c>
      <c r="S69" s="25">
        <f t="shared" si="76"/>
        <v>-1666871.0926658064</v>
      </c>
      <c r="T69" s="38">
        <f t="shared" si="77"/>
        <v>4.6005406098559444E-2</v>
      </c>
    </row>
    <row r="70" spans="1:34" x14ac:dyDescent="0.2">
      <c r="A70" s="2">
        <v>42583</v>
      </c>
      <c r="B70">
        <f t="shared" si="72"/>
        <v>2016</v>
      </c>
      <c r="C70">
        <f t="shared" si="73"/>
        <v>8</v>
      </c>
      <c r="D70" s="69">
        <v>36163152.231325291</v>
      </c>
      <c r="E70" s="69">
        <v>503439.62575630058</v>
      </c>
      <c r="F70" s="69">
        <v>36666591.857081592</v>
      </c>
      <c r="G70" s="63">
        <v>0</v>
      </c>
      <c r="H70" s="63">
        <v>257.40000000000003</v>
      </c>
      <c r="I70" s="66">
        <f t="shared" ref="I70:J70" si="80">I82</f>
        <v>0.29000000000000004</v>
      </c>
      <c r="J70" s="66">
        <f t="shared" si="80"/>
        <v>180.75000000000006</v>
      </c>
      <c r="K70" s="25">
        <v>31</v>
      </c>
      <c r="L70" s="25">
        <v>0</v>
      </c>
      <c r="M70" s="25">
        <v>0</v>
      </c>
      <c r="N70" s="30">
        <v>33654</v>
      </c>
      <c r="O70" s="87">
        <v>0</v>
      </c>
      <c r="P70" s="59">
        <v>0</v>
      </c>
      <c r="Q70" s="25">
        <f t="shared" si="79"/>
        <v>32611784.129000612</v>
      </c>
      <c r="R70" s="65">
        <f t="shared" si="75"/>
        <v>32108344.503244311</v>
      </c>
      <c r="S70" s="25">
        <f t="shared" si="76"/>
        <v>-4054807.7280809805</v>
      </c>
      <c r="T70" s="38">
        <f t="shared" si="77"/>
        <v>0.11058589093542535</v>
      </c>
    </row>
    <row r="71" spans="1:34" x14ac:dyDescent="0.2">
      <c r="A71" s="2">
        <v>42614</v>
      </c>
      <c r="B71">
        <f t="shared" si="72"/>
        <v>2016</v>
      </c>
      <c r="C71">
        <f t="shared" si="73"/>
        <v>9</v>
      </c>
      <c r="D71" s="69">
        <v>26948392.906024113</v>
      </c>
      <c r="E71" s="69">
        <v>503439.62575630058</v>
      </c>
      <c r="F71" s="69">
        <v>27451832.531780414</v>
      </c>
      <c r="G71" s="63">
        <v>8.3999999999999986</v>
      </c>
      <c r="H71" s="63">
        <v>111.89999999999999</v>
      </c>
      <c r="I71" s="66">
        <f t="shared" ref="I71:J71" si="81">I83</f>
        <v>27</v>
      </c>
      <c r="J71" s="66">
        <f t="shared" si="81"/>
        <v>80.61</v>
      </c>
      <c r="K71" s="25">
        <v>30</v>
      </c>
      <c r="L71" s="25">
        <v>1</v>
      </c>
      <c r="M71" s="25">
        <v>1</v>
      </c>
      <c r="N71" s="30">
        <v>33716</v>
      </c>
      <c r="O71" s="87">
        <v>0</v>
      </c>
      <c r="P71" s="59">
        <v>0</v>
      </c>
      <c r="Q71" s="25">
        <f t="shared" si="79"/>
        <v>25958029.296547599</v>
      </c>
      <c r="R71" s="65">
        <f t="shared" si="75"/>
        <v>25454589.670791298</v>
      </c>
      <c r="S71" s="25">
        <f t="shared" si="76"/>
        <v>-1493803.2352328151</v>
      </c>
      <c r="T71" s="38">
        <f t="shared" si="77"/>
        <v>5.4415428678703699E-2</v>
      </c>
    </row>
    <row r="72" spans="1:34" x14ac:dyDescent="0.2">
      <c r="A72" s="2">
        <v>42644</v>
      </c>
      <c r="B72">
        <f t="shared" si="72"/>
        <v>2016</v>
      </c>
      <c r="C72">
        <f t="shared" si="73"/>
        <v>10</v>
      </c>
      <c r="D72" s="69">
        <v>19412813.638554234</v>
      </c>
      <c r="E72" s="69">
        <v>503439.62575630058</v>
      </c>
      <c r="F72" s="69">
        <v>19916253.264310535</v>
      </c>
      <c r="G72" s="63">
        <v>144.70000000000002</v>
      </c>
      <c r="H72" s="63">
        <v>16.600000000000005</v>
      </c>
      <c r="I72" s="66">
        <f t="shared" ref="I72:J72" si="82">I84</f>
        <v>167.57</v>
      </c>
      <c r="J72" s="66">
        <f t="shared" si="82"/>
        <v>9.9699999999999989</v>
      </c>
      <c r="K72" s="25">
        <v>31</v>
      </c>
      <c r="L72" s="25">
        <v>1</v>
      </c>
      <c r="M72" s="25">
        <v>0</v>
      </c>
      <c r="N72" s="30">
        <v>33751</v>
      </c>
      <c r="O72" s="87">
        <v>0</v>
      </c>
      <c r="P72" s="59">
        <v>0</v>
      </c>
      <c r="Q72" s="25">
        <f t="shared" si="79"/>
        <v>19765087.151552092</v>
      </c>
      <c r="R72" s="65">
        <f t="shared" si="75"/>
        <v>19261647.525795791</v>
      </c>
      <c r="S72" s="25">
        <f t="shared" si="76"/>
        <v>-151166.11275844276</v>
      </c>
      <c r="T72" s="38">
        <f t="shared" si="77"/>
        <v>7.5900878921503238E-3</v>
      </c>
    </row>
    <row r="73" spans="1:34" x14ac:dyDescent="0.2">
      <c r="A73" s="2">
        <v>42675</v>
      </c>
      <c r="B73">
        <f t="shared" si="72"/>
        <v>2016</v>
      </c>
      <c r="C73">
        <f t="shared" si="73"/>
        <v>11</v>
      </c>
      <c r="D73" s="69">
        <v>19369741.908433728</v>
      </c>
      <c r="E73" s="69">
        <v>503439.62575630058</v>
      </c>
      <c r="F73" s="69">
        <v>19873181.534190029</v>
      </c>
      <c r="G73" s="63">
        <v>277.79999999999995</v>
      </c>
      <c r="H73" s="63">
        <v>0</v>
      </c>
      <c r="I73" s="66">
        <f t="shared" ref="I73:J73" si="83">I85</f>
        <v>366.25</v>
      </c>
      <c r="J73" s="66">
        <f t="shared" si="83"/>
        <v>1.0000000000000142E-2</v>
      </c>
      <c r="K73" s="25">
        <v>30</v>
      </c>
      <c r="L73" s="25">
        <v>1</v>
      </c>
      <c r="M73" s="25">
        <v>0</v>
      </c>
      <c r="N73" s="30">
        <v>33815</v>
      </c>
      <c r="O73" s="87">
        <v>0</v>
      </c>
      <c r="P73" s="59">
        <v>0</v>
      </c>
      <c r="Q73" s="25">
        <f t="shared" si="79"/>
        <v>20646370.065721519</v>
      </c>
      <c r="R73" s="65">
        <f t="shared" si="75"/>
        <v>20142930.439965218</v>
      </c>
      <c r="S73" s="25">
        <f t="shared" si="76"/>
        <v>773188.53153149039</v>
      </c>
      <c r="T73" s="38">
        <f t="shared" si="77"/>
        <v>3.8906127345603357E-2</v>
      </c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</row>
    <row r="74" spans="1:34" x14ac:dyDescent="0.2">
      <c r="A74" s="2">
        <v>42705</v>
      </c>
      <c r="B74">
        <f t="shared" si="72"/>
        <v>2016</v>
      </c>
      <c r="C74">
        <f t="shared" si="73"/>
        <v>12</v>
      </c>
      <c r="D74" s="69">
        <v>27474754.322891567</v>
      </c>
      <c r="E74" s="69">
        <v>503439.62575630058</v>
      </c>
      <c r="F74" s="69">
        <v>27978193.948647868</v>
      </c>
      <c r="G74" s="63">
        <v>545.99999999999989</v>
      </c>
      <c r="H74" s="63">
        <v>0</v>
      </c>
      <c r="I74" s="66">
        <f t="shared" ref="I74:J74" si="84">I86</f>
        <v>513.3599999999999</v>
      </c>
      <c r="J74" s="66">
        <f t="shared" si="84"/>
        <v>0</v>
      </c>
      <c r="K74" s="25">
        <v>31</v>
      </c>
      <c r="L74" s="25">
        <v>0</v>
      </c>
      <c r="M74" s="25">
        <v>0</v>
      </c>
      <c r="N74" s="30">
        <v>33857</v>
      </c>
      <c r="O74" s="87">
        <v>0</v>
      </c>
      <c r="P74" s="59">
        <v>0</v>
      </c>
      <c r="Q74" s="25">
        <f t="shared" si="79"/>
        <v>27693065.670244563</v>
      </c>
      <c r="R74" s="65">
        <f t="shared" si="75"/>
        <v>27189626.044488262</v>
      </c>
      <c r="S74" s="25">
        <f t="shared" si="76"/>
        <v>-285128.27840330452</v>
      </c>
      <c r="T74" s="38">
        <f t="shared" si="77"/>
        <v>1.0191089493719241E-2</v>
      </c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</row>
    <row r="75" spans="1:34" x14ac:dyDescent="0.2">
      <c r="A75" s="2">
        <v>42736</v>
      </c>
      <c r="B75">
        <f t="shared" si="72"/>
        <v>2017</v>
      </c>
      <c r="C75">
        <f t="shared" si="73"/>
        <v>1</v>
      </c>
      <c r="D75" s="69">
        <v>26135142.110843364</v>
      </c>
      <c r="E75" s="69">
        <v>958479.98780037428</v>
      </c>
      <c r="F75" s="69">
        <v>27093622.098643739</v>
      </c>
      <c r="G75" s="63">
        <v>546.9</v>
      </c>
      <c r="H75" s="63">
        <v>0</v>
      </c>
      <c r="I75" s="66">
        <f t="shared" ref="I75:J75" si="85">I87</f>
        <v>625.5</v>
      </c>
      <c r="J75" s="66">
        <f t="shared" si="85"/>
        <v>0</v>
      </c>
      <c r="K75" s="25">
        <v>31</v>
      </c>
      <c r="L75" s="25">
        <v>0</v>
      </c>
      <c r="M75" s="25">
        <v>0</v>
      </c>
      <c r="N75" s="30">
        <v>33886</v>
      </c>
      <c r="O75" s="87">
        <v>0</v>
      </c>
      <c r="P75" s="59">
        <v>0</v>
      </c>
      <c r="Q75" s="25">
        <f t="shared" si="79"/>
        <v>27780236.151416402</v>
      </c>
      <c r="R75" s="65">
        <f t="shared" si="75"/>
        <v>26821756.163616028</v>
      </c>
      <c r="S75" s="25">
        <f t="shared" si="76"/>
        <v>686614.05277266353</v>
      </c>
      <c r="T75" s="38">
        <f t="shared" si="77"/>
        <v>2.5342276136900658E-2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</row>
    <row r="76" spans="1:34" x14ac:dyDescent="0.2">
      <c r="A76" s="2">
        <v>42767</v>
      </c>
      <c r="B76">
        <f t="shared" si="72"/>
        <v>2017</v>
      </c>
      <c r="C76">
        <f t="shared" si="73"/>
        <v>2</v>
      </c>
      <c r="D76" s="69">
        <v>22110279.383132529</v>
      </c>
      <c r="E76" s="69">
        <v>958479.98780037428</v>
      </c>
      <c r="F76" s="69">
        <v>23068759.370932903</v>
      </c>
      <c r="G76" s="63">
        <v>454.4</v>
      </c>
      <c r="H76" s="63">
        <v>0</v>
      </c>
      <c r="I76" s="66">
        <f t="shared" ref="I76:J76" si="86">I88</f>
        <v>573.20999999999992</v>
      </c>
      <c r="J76" s="66">
        <f t="shared" si="86"/>
        <v>0</v>
      </c>
      <c r="K76" s="25">
        <v>28</v>
      </c>
      <c r="L76" s="25">
        <v>0</v>
      </c>
      <c r="M76" s="25">
        <v>0</v>
      </c>
      <c r="N76" s="30">
        <v>33938</v>
      </c>
      <c r="O76" s="87">
        <v>0</v>
      </c>
      <c r="P76" s="59">
        <v>0</v>
      </c>
      <c r="Q76" s="25">
        <f t="shared" si="79"/>
        <v>24106629.79854003</v>
      </c>
      <c r="R76" s="65">
        <f t="shared" si="75"/>
        <v>23148149.810739655</v>
      </c>
      <c r="S76" s="25">
        <f t="shared" si="76"/>
        <v>1037870.4276071265</v>
      </c>
      <c r="T76" s="38">
        <f t="shared" si="77"/>
        <v>4.4990300991862783E-2</v>
      </c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</row>
    <row r="77" spans="1:34" x14ac:dyDescent="0.2">
      <c r="A77" s="2">
        <v>42795</v>
      </c>
      <c r="B77">
        <f t="shared" si="72"/>
        <v>2017</v>
      </c>
      <c r="C77">
        <f t="shared" si="73"/>
        <v>3</v>
      </c>
      <c r="D77" s="69">
        <v>24430975.248192772</v>
      </c>
      <c r="E77" s="69">
        <v>958479.98780037428</v>
      </c>
      <c r="F77" s="69">
        <v>25389455.235993147</v>
      </c>
      <c r="G77" s="63">
        <v>512</v>
      </c>
      <c r="H77" s="63">
        <v>0</v>
      </c>
      <c r="I77" s="66">
        <f t="shared" ref="I77:J77" si="87">I89</f>
        <v>471.05</v>
      </c>
      <c r="J77" s="66">
        <f t="shared" si="87"/>
        <v>0.3</v>
      </c>
      <c r="K77" s="25">
        <v>31</v>
      </c>
      <c r="L77" s="25">
        <v>1</v>
      </c>
      <c r="M77" s="25">
        <v>0</v>
      </c>
      <c r="N77" s="30">
        <v>33998</v>
      </c>
      <c r="O77" s="87">
        <v>0</v>
      </c>
      <c r="P77" s="59">
        <v>0</v>
      </c>
      <c r="Q77" s="25">
        <f t="shared" si="79"/>
        <v>25047614.559885662</v>
      </c>
      <c r="R77" s="65">
        <f t="shared" si="75"/>
        <v>24089134.572085287</v>
      </c>
      <c r="S77" s="25">
        <f t="shared" si="76"/>
        <v>-341840.67610748485</v>
      </c>
      <c r="T77" s="38">
        <f t="shared" si="77"/>
        <v>1.346388384193755E-2</v>
      </c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</row>
    <row r="78" spans="1:34" x14ac:dyDescent="0.2">
      <c r="A78" s="2">
        <v>42826</v>
      </c>
      <c r="B78">
        <f t="shared" si="72"/>
        <v>2017</v>
      </c>
      <c r="C78">
        <f t="shared" si="73"/>
        <v>4</v>
      </c>
      <c r="D78" s="69">
        <v>19400096.75180722</v>
      </c>
      <c r="E78" s="69">
        <v>958479.98780037428</v>
      </c>
      <c r="F78" s="69">
        <v>20358576.739607595</v>
      </c>
      <c r="G78" s="63">
        <v>199.7</v>
      </c>
      <c r="H78" s="63">
        <v>2.1999999999999993</v>
      </c>
      <c r="I78" s="66">
        <f t="shared" ref="I78:J78" si="88">I90</f>
        <v>285.58000000000004</v>
      </c>
      <c r="J78" s="66">
        <f t="shared" si="88"/>
        <v>0.38999999999999985</v>
      </c>
      <c r="K78" s="25">
        <v>30</v>
      </c>
      <c r="L78" s="25">
        <v>1</v>
      </c>
      <c r="M78" s="25">
        <v>0</v>
      </c>
      <c r="N78" s="30">
        <v>34086</v>
      </c>
      <c r="O78" s="87">
        <v>0</v>
      </c>
      <c r="P78" s="59">
        <v>0</v>
      </c>
      <c r="Q78" s="25">
        <f t="shared" si="79"/>
        <v>21012976.222146157</v>
      </c>
      <c r="R78" s="65">
        <f t="shared" si="75"/>
        <v>20054496.234345783</v>
      </c>
      <c r="S78" s="25">
        <f t="shared" si="76"/>
        <v>654399.48253856227</v>
      </c>
      <c r="T78" s="38">
        <f t="shared" si="77"/>
        <v>3.2143675410542263E-2</v>
      </c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</row>
    <row r="79" spans="1:34" x14ac:dyDescent="0.2">
      <c r="A79" s="2">
        <v>42856</v>
      </c>
      <c r="B79">
        <f t="shared" si="72"/>
        <v>2017</v>
      </c>
      <c r="C79">
        <f t="shared" si="73"/>
        <v>5</v>
      </c>
      <c r="D79" s="69">
        <v>20438887.527710862</v>
      </c>
      <c r="E79" s="69">
        <v>958479.98780037428</v>
      </c>
      <c r="F79" s="69">
        <v>21397367.515511237</v>
      </c>
      <c r="G79" s="63">
        <v>125.89999999999998</v>
      </c>
      <c r="H79" s="63">
        <v>19.900000000000002</v>
      </c>
      <c r="I79" s="66">
        <f t="shared" ref="I79:J79" si="89">I91</f>
        <v>93.759999999999991</v>
      </c>
      <c r="J79" s="66">
        <f t="shared" si="89"/>
        <v>43.35</v>
      </c>
      <c r="K79" s="25">
        <v>31</v>
      </c>
      <c r="L79" s="25">
        <v>1</v>
      </c>
      <c r="M79" s="25">
        <v>0</v>
      </c>
      <c r="N79" s="30">
        <v>34202</v>
      </c>
      <c r="O79" s="87">
        <v>0</v>
      </c>
      <c r="P79" s="59">
        <v>0</v>
      </c>
      <c r="Q79" s="25">
        <f t="shared" si="79"/>
        <v>22357893.994880602</v>
      </c>
      <c r="R79" s="65">
        <f t="shared" si="75"/>
        <v>21399414.007080227</v>
      </c>
      <c r="S79" s="25">
        <f t="shared" si="76"/>
        <v>960526.47936936468</v>
      </c>
      <c r="T79" s="38">
        <f t="shared" si="77"/>
        <v>4.4889936982811844E-2</v>
      </c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</row>
    <row r="80" spans="1:34" x14ac:dyDescent="0.2">
      <c r="A80" s="2">
        <v>42887</v>
      </c>
      <c r="B80">
        <f t="shared" si="72"/>
        <v>2017</v>
      </c>
      <c r="C80">
        <f t="shared" si="73"/>
        <v>6</v>
      </c>
      <c r="D80" s="69">
        <v>27578153.118072305</v>
      </c>
      <c r="E80" s="69">
        <v>958479.98780037428</v>
      </c>
      <c r="F80" s="69">
        <v>28536633.10587268</v>
      </c>
      <c r="G80" s="63">
        <v>8.8000000000000007</v>
      </c>
      <c r="H80" s="63">
        <v>110.30000000000001</v>
      </c>
      <c r="I80" s="66">
        <f t="shared" ref="I80:J80" si="90">I92</f>
        <v>8.7399999999999984</v>
      </c>
      <c r="J80" s="66">
        <f t="shared" si="90"/>
        <v>118.63000000000002</v>
      </c>
      <c r="K80" s="25">
        <v>30</v>
      </c>
      <c r="L80" s="25">
        <v>0</v>
      </c>
      <c r="M80" s="25">
        <v>0</v>
      </c>
      <c r="N80" s="30">
        <v>34272</v>
      </c>
      <c r="O80" s="87">
        <v>0</v>
      </c>
      <c r="P80" s="59">
        <v>0</v>
      </c>
      <c r="Q80" s="25">
        <f t="shared" si="79"/>
        <v>28977043.752363514</v>
      </c>
      <c r="R80" s="65">
        <f t="shared" si="75"/>
        <v>28018563.76456314</v>
      </c>
      <c r="S80" s="25">
        <f t="shared" si="76"/>
        <v>440410.64649083465</v>
      </c>
      <c r="T80" s="38">
        <f t="shared" si="77"/>
        <v>1.5433167776201342E-2</v>
      </c>
    </row>
    <row r="81" spans="1:34" x14ac:dyDescent="0.2">
      <c r="A81" s="2">
        <v>42917</v>
      </c>
      <c r="B81">
        <f t="shared" si="72"/>
        <v>2017</v>
      </c>
      <c r="C81">
        <f t="shared" si="73"/>
        <v>7</v>
      </c>
      <c r="D81" s="69">
        <v>28972066.226506032</v>
      </c>
      <c r="E81" s="69">
        <v>958479.98780037428</v>
      </c>
      <c r="F81" s="69">
        <v>29930546.214306407</v>
      </c>
      <c r="G81" s="63">
        <v>0</v>
      </c>
      <c r="H81" s="63">
        <v>178.50000000000003</v>
      </c>
      <c r="I81" s="66">
        <f t="shared" ref="I81:J81" si="91">I93</f>
        <v>0</v>
      </c>
      <c r="J81" s="66">
        <f t="shared" si="91"/>
        <v>207.41000000000003</v>
      </c>
      <c r="K81" s="25">
        <v>31</v>
      </c>
      <c r="L81" s="25">
        <v>0</v>
      </c>
      <c r="M81" s="25">
        <v>0</v>
      </c>
      <c r="N81" s="30">
        <v>34382</v>
      </c>
      <c r="O81" s="87">
        <v>0</v>
      </c>
      <c r="P81" s="59">
        <v>0</v>
      </c>
      <c r="Q81" s="25">
        <f t="shared" si="79"/>
        <v>31460849.272069775</v>
      </c>
      <c r="R81" s="65">
        <f t="shared" si="75"/>
        <v>30502369.2842694</v>
      </c>
      <c r="S81" s="25">
        <f t="shared" si="76"/>
        <v>1530303.0577633679</v>
      </c>
      <c r="T81" s="38">
        <f t="shared" si="77"/>
        <v>5.1128470787208793E-2</v>
      </c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</row>
    <row r="82" spans="1:34" x14ac:dyDescent="0.2">
      <c r="A82" s="2">
        <v>42948</v>
      </c>
      <c r="B82">
        <f t="shared" si="72"/>
        <v>2017</v>
      </c>
      <c r="C82">
        <f t="shared" si="73"/>
        <v>8</v>
      </c>
      <c r="D82" s="69">
        <v>29587012.925301205</v>
      </c>
      <c r="E82" s="69">
        <v>958479.98780037428</v>
      </c>
      <c r="F82" s="69">
        <v>30545492.91310158</v>
      </c>
      <c r="G82" s="63">
        <v>1.9000000000000004</v>
      </c>
      <c r="H82" s="63">
        <v>127.49999999999999</v>
      </c>
      <c r="I82" s="66">
        <f t="shared" ref="I82:J82" si="92">I94</f>
        <v>0.29000000000000004</v>
      </c>
      <c r="J82" s="66">
        <f t="shared" si="92"/>
        <v>180.75000000000006</v>
      </c>
      <c r="K82" s="25">
        <v>31</v>
      </c>
      <c r="L82" s="25">
        <v>0</v>
      </c>
      <c r="M82" s="25">
        <v>0</v>
      </c>
      <c r="N82" s="30">
        <v>34485</v>
      </c>
      <c r="O82" s="87">
        <v>0</v>
      </c>
      <c r="P82" s="59">
        <v>0</v>
      </c>
      <c r="Q82" s="25">
        <f t="shared" si="79"/>
        <v>33350129.401601903</v>
      </c>
      <c r="R82" s="65">
        <f t="shared" si="75"/>
        <v>32391649.413801529</v>
      </c>
      <c r="S82" s="25">
        <f t="shared" si="76"/>
        <v>2804636.4885003231</v>
      </c>
      <c r="T82" s="38">
        <f t="shared" si="77"/>
        <v>9.1818341137240508E-2</v>
      </c>
    </row>
    <row r="83" spans="1:34" x14ac:dyDescent="0.2">
      <c r="A83" s="2">
        <v>42979</v>
      </c>
      <c r="B83">
        <f t="shared" si="72"/>
        <v>2017</v>
      </c>
      <c r="C83">
        <f t="shared" si="73"/>
        <v>9</v>
      </c>
      <c r="D83" s="69">
        <v>25857618.775903624</v>
      </c>
      <c r="E83" s="69">
        <v>958479.98780037428</v>
      </c>
      <c r="F83" s="69">
        <v>26816098.763703998</v>
      </c>
      <c r="G83" s="63">
        <v>25.2</v>
      </c>
      <c r="H83" s="63">
        <v>107.6</v>
      </c>
      <c r="I83" s="66">
        <f t="shared" ref="I83:J83" si="93">I95</f>
        <v>27</v>
      </c>
      <c r="J83" s="66">
        <f t="shared" si="93"/>
        <v>80.61</v>
      </c>
      <c r="K83" s="25">
        <v>30</v>
      </c>
      <c r="L83" s="25">
        <v>1</v>
      </c>
      <c r="M83" s="25">
        <v>1</v>
      </c>
      <c r="N83" s="30">
        <v>34561</v>
      </c>
      <c r="O83" s="87">
        <v>0</v>
      </c>
      <c r="P83" s="59">
        <v>0</v>
      </c>
      <c r="Q83" s="25">
        <f t="shared" si="79"/>
        <v>25403151.717855893</v>
      </c>
      <c r="R83" s="65">
        <f t="shared" si="75"/>
        <v>24444671.730055518</v>
      </c>
      <c r="S83" s="25">
        <f t="shared" si="76"/>
        <v>-1412947.0458481051</v>
      </c>
      <c r="T83" s="38">
        <f t="shared" si="77"/>
        <v>5.2690253653173091E-2</v>
      </c>
    </row>
    <row r="84" spans="1:34" x14ac:dyDescent="0.2">
      <c r="A84" s="2">
        <v>43009</v>
      </c>
      <c r="B84">
        <f t="shared" si="72"/>
        <v>2017</v>
      </c>
      <c r="C84">
        <f t="shared" si="73"/>
        <v>10</v>
      </c>
      <c r="D84" s="69">
        <v>20602579.845783144</v>
      </c>
      <c r="E84" s="69">
        <v>958479.98780037428</v>
      </c>
      <c r="F84" s="69">
        <v>21561059.833583519</v>
      </c>
      <c r="G84" s="63">
        <v>103.3</v>
      </c>
      <c r="H84" s="63">
        <v>19.399999999999999</v>
      </c>
      <c r="I84" s="66">
        <f t="shared" ref="I84:J84" si="94">I96</f>
        <v>167.57</v>
      </c>
      <c r="J84" s="66">
        <f t="shared" si="94"/>
        <v>9.9699999999999989</v>
      </c>
      <c r="K84" s="25">
        <v>31</v>
      </c>
      <c r="L84" s="25">
        <v>1</v>
      </c>
      <c r="M84" s="25">
        <v>0</v>
      </c>
      <c r="N84" s="30">
        <v>34637</v>
      </c>
      <c r="O84" s="87">
        <v>0</v>
      </c>
      <c r="P84" s="59">
        <v>0</v>
      </c>
      <c r="Q84" s="25">
        <f t="shared" si="79"/>
        <v>21623332.026264381</v>
      </c>
      <c r="R84" s="65">
        <f t="shared" si="75"/>
        <v>20664852.038464006</v>
      </c>
      <c r="S84" s="25">
        <f t="shared" si="76"/>
        <v>62272.192680861801</v>
      </c>
      <c r="T84" s="38">
        <f t="shared" si="77"/>
        <v>2.8881786499134238E-3</v>
      </c>
    </row>
    <row r="85" spans="1:34" x14ac:dyDescent="0.2">
      <c r="A85" s="2">
        <v>43040</v>
      </c>
      <c r="B85">
        <f t="shared" si="72"/>
        <v>2017</v>
      </c>
      <c r="C85">
        <f t="shared" si="73"/>
        <v>11</v>
      </c>
      <c r="D85" s="69">
        <v>22620692.693975899</v>
      </c>
      <c r="E85" s="69">
        <v>958479.98780037428</v>
      </c>
      <c r="F85" s="69">
        <v>23579172.681776274</v>
      </c>
      <c r="G85" s="63">
        <v>369.4</v>
      </c>
      <c r="H85" s="63">
        <v>0</v>
      </c>
      <c r="I85" s="66">
        <f t="shared" ref="I85:J85" si="95">I97</f>
        <v>366.25</v>
      </c>
      <c r="J85" s="66">
        <f t="shared" si="95"/>
        <v>1.0000000000000142E-2</v>
      </c>
      <c r="K85" s="25">
        <v>30</v>
      </c>
      <c r="L85" s="25">
        <v>1</v>
      </c>
      <c r="M85" s="25">
        <v>0</v>
      </c>
      <c r="N85" s="30">
        <v>34794</v>
      </c>
      <c r="O85" s="87">
        <v>0</v>
      </c>
      <c r="P85" s="59">
        <v>0</v>
      </c>
      <c r="Q85" s="25">
        <f t="shared" si="79"/>
        <v>23552185.039847508</v>
      </c>
      <c r="R85" s="65">
        <f t="shared" si="75"/>
        <v>22593705.052047133</v>
      </c>
      <c r="S85" s="25">
        <f t="shared" si="76"/>
        <v>-26987.641928765923</v>
      </c>
      <c r="T85" s="38">
        <f t="shared" si="77"/>
        <v>1.144554234068779E-3</v>
      </c>
    </row>
    <row r="86" spans="1:34" x14ac:dyDescent="0.2">
      <c r="A86" s="2">
        <v>43070</v>
      </c>
      <c r="B86">
        <f t="shared" si="72"/>
        <v>2017</v>
      </c>
      <c r="C86">
        <f t="shared" si="73"/>
        <v>12</v>
      </c>
      <c r="D86" s="69">
        <v>26519901.040963847</v>
      </c>
      <c r="E86" s="69">
        <v>958479.98780037428</v>
      </c>
      <c r="F86" s="69">
        <v>27478381.028764222</v>
      </c>
      <c r="G86" s="63">
        <v>656.49999999999989</v>
      </c>
      <c r="H86" s="63">
        <v>0</v>
      </c>
      <c r="I86" s="66">
        <f t="shared" ref="I86:J86" si="96">I98</f>
        <v>513.3599999999999</v>
      </c>
      <c r="J86" s="66">
        <f t="shared" si="96"/>
        <v>0</v>
      </c>
      <c r="K86" s="25">
        <v>31</v>
      </c>
      <c r="L86" s="25">
        <v>0</v>
      </c>
      <c r="M86" s="25">
        <v>0</v>
      </c>
      <c r="N86" s="30">
        <v>34878</v>
      </c>
      <c r="O86" s="87">
        <v>0</v>
      </c>
      <c r="P86" s="59">
        <v>0</v>
      </c>
      <c r="Q86" s="25">
        <f t="shared" si="79"/>
        <v>26227974.724516395</v>
      </c>
      <c r="R86" s="65">
        <f t="shared" si="75"/>
        <v>25269494.736716021</v>
      </c>
      <c r="S86" s="25">
        <f t="shared" si="76"/>
        <v>-1250406.3042478263</v>
      </c>
      <c r="T86" s="38">
        <f t="shared" si="77"/>
        <v>4.5505093729463451E-2</v>
      </c>
    </row>
    <row r="87" spans="1:34" x14ac:dyDescent="0.2">
      <c r="A87" s="2">
        <v>43101</v>
      </c>
      <c r="B87">
        <f t="shared" si="72"/>
        <v>2018</v>
      </c>
      <c r="C87">
        <f t="shared" si="73"/>
        <v>1</v>
      </c>
      <c r="D87" s="69">
        <v>28325353.78313252</v>
      </c>
      <c r="E87" s="69">
        <v>1281849.6400688274</v>
      </c>
      <c r="F87" s="69">
        <v>29607203.423201349</v>
      </c>
      <c r="G87" s="63">
        <v>670.29999999999984</v>
      </c>
      <c r="H87" s="63">
        <v>0</v>
      </c>
      <c r="I87" s="66">
        <f t="shared" ref="I87:J87" si="97">I99</f>
        <v>625.5</v>
      </c>
      <c r="J87" s="66">
        <f t="shared" si="97"/>
        <v>0</v>
      </c>
      <c r="K87" s="25">
        <v>31</v>
      </c>
      <c r="L87" s="25">
        <v>0</v>
      </c>
      <c r="M87" s="25">
        <v>0</v>
      </c>
      <c r="N87" s="30">
        <v>34927</v>
      </c>
      <c r="O87" s="87">
        <v>0</v>
      </c>
      <c r="P87" s="59">
        <v>0</v>
      </c>
      <c r="Q87" s="25">
        <f t="shared" si="79"/>
        <v>29215850.884216424</v>
      </c>
      <c r="R87" s="65">
        <f t="shared" si="75"/>
        <v>27934001.244147595</v>
      </c>
      <c r="S87" s="25">
        <f t="shared" si="76"/>
        <v>-391352.53898492455</v>
      </c>
      <c r="T87" s="38">
        <f t="shared" si="77"/>
        <v>1.3218152805281352E-2</v>
      </c>
    </row>
    <row r="88" spans="1:34" x14ac:dyDescent="0.2">
      <c r="A88" s="2">
        <v>43132</v>
      </c>
      <c r="B88">
        <f t="shared" si="72"/>
        <v>2018</v>
      </c>
      <c r="C88">
        <f t="shared" si="73"/>
        <v>2</v>
      </c>
      <c r="D88" s="69">
        <v>22897439.132530119</v>
      </c>
      <c r="E88" s="69">
        <v>1281849.6400688274</v>
      </c>
      <c r="F88" s="69">
        <v>24179288.772598948</v>
      </c>
      <c r="G88" s="63">
        <v>499.00000000000011</v>
      </c>
      <c r="H88" s="63">
        <v>0</v>
      </c>
      <c r="I88" s="66">
        <f t="shared" ref="I88:J88" si="98">I100</f>
        <v>573.20999999999992</v>
      </c>
      <c r="J88" s="66">
        <f t="shared" si="98"/>
        <v>0</v>
      </c>
      <c r="K88" s="25">
        <v>28</v>
      </c>
      <c r="L88" s="25">
        <v>0</v>
      </c>
      <c r="M88" s="25">
        <v>0</v>
      </c>
      <c r="N88" s="30">
        <v>35069</v>
      </c>
      <c r="O88" s="87">
        <v>0</v>
      </c>
      <c r="P88" s="59">
        <v>0</v>
      </c>
      <c r="Q88" s="25">
        <f t="shared" si="79"/>
        <v>24827553.770770185</v>
      </c>
      <c r="R88" s="65">
        <f t="shared" si="75"/>
        <v>23545704.130701356</v>
      </c>
      <c r="S88" s="25">
        <f t="shared" si="76"/>
        <v>648264.99817123637</v>
      </c>
      <c r="T88" s="38">
        <f t="shared" si="77"/>
        <v>2.6810755447276815E-2</v>
      </c>
    </row>
    <row r="89" spans="1:34" x14ac:dyDescent="0.2">
      <c r="A89" s="2">
        <v>43160</v>
      </c>
      <c r="B89">
        <f t="shared" si="72"/>
        <v>2018</v>
      </c>
      <c r="C89">
        <f t="shared" si="73"/>
        <v>3</v>
      </c>
      <c r="D89" s="69">
        <v>24842177.96626506</v>
      </c>
      <c r="E89" s="69">
        <v>1281849.6400688274</v>
      </c>
      <c r="F89" s="69">
        <v>26124027.606333889</v>
      </c>
      <c r="G89" s="63">
        <v>492</v>
      </c>
      <c r="H89" s="63">
        <v>0</v>
      </c>
      <c r="I89" s="66">
        <f t="shared" ref="I89:J89" si="99">I101</f>
        <v>471.05</v>
      </c>
      <c r="J89" s="66">
        <f t="shared" si="99"/>
        <v>0.3</v>
      </c>
      <c r="K89" s="25">
        <v>31</v>
      </c>
      <c r="L89" s="25">
        <v>1</v>
      </c>
      <c r="M89" s="25">
        <v>0</v>
      </c>
      <c r="N89" s="30">
        <v>35293</v>
      </c>
      <c r="O89" s="87">
        <v>0</v>
      </c>
      <c r="P89" s="59">
        <v>0</v>
      </c>
      <c r="Q89" s="25">
        <f t="shared" si="79"/>
        <v>25956897.885130387</v>
      </c>
      <c r="R89" s="65">
        <f t="shared" si="75"/>
        <v>24675048.245061558</v>
      </c>
      <c r="S89" s="25">
        <f t="shared" si="76"/>
        <v>-167129.72120350227</v>
      </c>
      <c r="T89" s="38">
        <f t="shared" si="77"/>
        <v>6.3975480244470766E-3</v>
      </c>
    </row>
    <row r="90" spans="1:34" x14ac:dyDescent="0.2">
      <c r="A90" s="2">
        <v>43191</v>
      </c>
      <c r="B90">
        <f t="shared" si="72"/>
        <v>2018</v>
      </c>
      <c r="C90">
        <f t="shared" si="73"/>
        <v>4</v>
      </c>
      <c r="D90" s="69">
        <v>21016838.76626505</v>
      </c>
      <c r="E90" s="69">
        <v>1281849.6400688274</v>
      </c>
      <c r="F90" s="69">
        <v>22298688.406333879</v>
      </c>
      <c r="G90" s="63">
        <v>377.2</v>
      </c>
      <c r="H90" s="63">
        <v>0</v>
      </c>
      <c r="I90" s="66">
        <f t="shared" ref="I90:J90" si="100">I102</f>
        <v>285.58000000000004</v>
      </c>
      <c r="J90" s="66">
        <f t="shared" si="100"/>
        <v>0.38999999999999985</v>
      </c>
      <c r="K90" s="25">
        <v>30</v>
      </c>
      <c r="L90" s="25">
        <v>1</v>
      </c>
      <c r="M90" s="25">
        <v>0</v>
      </c>
      <c r="N90" s="30">
        <v>35464</v>
      </c>
      <c r="O90" s="87">
        <v>0</v>
      </c>
      <c r="P90" s="59">
        <v>0</v>
      </c>
      <c r="Q90" s="25">
        <f t="shared" si="79"/>
        <v>21518981.527194671</v>
      </c>
      <c r="R90" s="65">
        <f t="shared" si="75"/>
        <v>20237131.887125842</v>
      </c>
      <c r="S90" s="25">
        <f t="shared" si="76"/>
        <v>-779706.8791392073</v>
      </c>
      <c r="T90" s="38">
        <f t="shared" si="77"/>
        <v>3.4966490626315662E-2</v>
      </c>
    </row>
    <row r="91" spans="1:34" x14ac:dyDescent="0.2">
      <c r="A91" s="2">
        <v>43221</v>
      </c>
      <c r="B91">
        <f t="shared" si="72"/>
        <v>2018</v>
      </c>
      <c r="C91">
        <f t="shared" si="73"/>
        <v>5</v>
      </c>
      <c r="D91" s="69">
        <v>23626890.708433751</v>
      </c>
      <c r="E91" s="69">
        <v>1281849.6400688274</v>
      </c>
      <c r="F91" s="69">
        <v>24908740.34850258</v>
      </c>
      <c r="G91" s="63">
        <v>39.300000000000004</v>
      </c>
      <c r="H91" s="63">
        <v>69.399999999999991</v>
      </c>
      <c r="I91" s="66">
        <f t="shared" ref="I91:J91" si="101">I103</f>
        <v>93.759999999999991</v>
      </c>
      <c r="J91" s="66">
        <f t="shared" si="101"/>
        <v>43.35</v>
      </c>
      <c r="K91" s="25">
        <v>31</v>
      </c>
      <c r="L91" s="25">
        <v>1</v>
      </c>
      <c r="M91" s="25">
        <v>0</v>
      </c>
      <c r="N91" s="30">
        <v>35588</v>
      </c>
      <c r="O91" s="87">
        <v>0</v>
      </c>
      <c r="P91" s="59">
        <v>0</v>
      </c>
      <c r="Q91" s="25">
        <f t="shared" si="79"/>
        <v>24005564.5929664</v>
      </c>
      <c r="R91" s="65">
        <f t="shared" si="75"/>
        <v>22723714.952897571</v>
      </c>
      <c r="S91" s="25">
        <f t="shared" si="76"/>
        <v>-903175.75553617999</v>
      </c>
      <c r="T91" s="38">
        <f t="shared" si="77"/>
        <v>3.6259390996882565E-2</v>
      </c>
    </row>
    <row r="92" spans="1:34" x14ac:dyDescent="0.2">
      <c r="A92" s="2">
        <v>43252</v>
      </c>
      <c r="B92">
        <f t="shared" si="72"/>
        <v>2018</v>
      </c>
      <c r="C92">
        <f t="shared" si="73"/>
        <v>6</v>
      </c>
      <c r="D92" s="69">
        <v>32759189.532530148</v>
      </c>
      <c r="E92" s="69">
        <v>1281849.6400688274</v>
      </c>
      <c r="F92" s="69">
        <v>34041039.172598973</v>
      </c>
      <c r="G92" s="63">
        <v>5.6999999999999993</v>
      </c>
      <c r="H92" s="63">
        <v>111.39999999999998</v>
      </c>
      <c r="I92" s="66">
        <f t="shared" ref="I92:J92" si="102">I104</f>
        <v>8.7399999999999984</v>
      </c>
      <c r="J92" s="66">
        <f t="shared" si="102"/>
        <v>118.63000000000002</v>
      </c>
      <c r="K92" s="25">
        <v>30</v>
      </c>
      <c r="L92" s="25">
        <v>0</v>
      </c>
      <c r="M92" s="25">
        <v>0</v>
      </c>
      <c r="N92" s="30">
        <v>35766</v>
      </c>
      <c r="O92" s="87">
        <v>0</v>
      </c>
      <c r="P92" s="59">
        <v>0</v>
      </c>
      <c r="Q92" s="25">
        <f t="shared" si="79"/>
        <v>34450303.335552372</v>
      </c>
      <c r="R92" s="65">
        <f t="shared" si="75"/>
        <v>33168453.695483543</v>
      </c>
      <c r="S92" s="25">
        <f t="shared" si="76"/>
        <v>409264.16295339912</v>
      </c>
      <c r="T92" s="38">
        <f t="shared" si="77"/>
        <v>1.2022669486624622E-2</v>
      </c>
    </row>
    <row r="93" spans="1:34" x14ac:dyDescent="0.2">
      <c r="A93" s="2">
        <v>43282</v>
      </c>
      <c r="B93">
        <f t="shared" si="72"/>
        <v>2018</v>
      </c>
      <c r="C93">
        <f t="shared" si="73"/>
        <v>7</v>
      </c>
      <c r="D93" s="69">
        <v>33985677.465060242</v>
      </c>
      <c r="E93" s="69">
        <v>1281849.6400688274</v>
      </c>
      <c r="F93" s="69">
        <v>35267527.105129071</v>
      </c>
      <c r="G93" s="63">
        <v>0</v>
      </c>
      <c r="H93" s="63">
        <v>229.79999999999998</v>
      </c>
      <c r="I93" s="66">
        <f t="shared" ref="I93:J93" si="103">I105</f>
        <v>0</v>
      </c>
      <c r="J93" s="66">
        <f t="shared" si="103"/>
        <v>207.41000000000003</v>
      </c>
      <c r="K93" s="25">
        <v>31</v>
      </c>
      <c r="L93" s="25">
        <v>0</v>
      </c>
      <c r="M93" s="25">
        <v>0</v>
      </c>
      <c r="N93" s="30">
        <v>35939</v>
      </c>
      <c r="O93" s="87">
        <v>0</v>
      </c>
      <c r="P93" s="59">
        <v>0</v>
      </c>
      <c r="Q93" s="25">
        <f t="shared" si="79"/>
        <v>34082349.468902096</v>
      </c>
      <c r="R93" s="65">
        <f t="shared" si="75"/>
        <v>32800499.828833267</v>
      </c>
      <c r="S93" s="25">
        <f t="shared" si="76"/>
        <v>-1185177.6362269744</v>
      </c>
      <c r="T93" s="38">
        <f t="shared" si="77"/>
        <v>3.360535125397579E-2</v>
      </c>
    </row>
    <row r="94" spans="1:34" x14ac:dyDescent="0.2">
      <c r="A94" s="2">
        <v>43313</v>
      </c>
      <c r="B94">
        <f t="shared" si="72"/>
        <v>2018</v>
      </c>
      <c r="C94">
        <f t="shared" si="73"/>
        <v>8</v>
      </c>
      <c r="D94" s="69">
        <v>36600647.12289153</v>
      </c>
      <c r="E94" s="69">
        <v>1281849.6400688274</v>
      </c>
      <c r="F94" s="69">
        <v>37882496.762960359</v>
      </c>
      <c r="G94" s="63">
        <v>0</v>
      </c>
      <c r="H94" s="63">
        <v>223.20000000000002</v>
      </c>
      <c r="I94" s="66">
        <f t="shared" ref="I94:J94" si="104">I106</f>
        <v>0.29000000000000004</v>
      </c>
      <c r="J94" s="66">
        <f t="shared" si="104"/>
        <v>180.75000000000006</v>
      </c>
      <c r="K94" s="25">
        <v>31</v>
      </c>
      <c r="L94" s="25">
        <v>0</v>
      </c>
      <c r="M94" s="25">
        <v>0</v>
      </c>
      <c r="N94" s="30">
        <v>36069</v>
      </c>
      <c r="O94" s="87">
        <v>0</v>
      </c>
      <c r="P94" s="59">
        <v>0</v>
      </c>
      <c r="Q94" s="25">
        <f t="shared" si="79"/>
        <v>35638009.49753961</v>
      </c>
      <c r="R94" s="65">
        <f t="shared" si="75"/>
        <v>34356159.857470781</v>
      </c>
      <c r="S94" s="25">
        <f t="shared" si="76"/>
        <v>-2244487.2654207498</v>
      </c>
      <c r="T94" s="38">
        <f t="shared" si="77"/>
        <v>5.924866250144576E-2</v>
      </c>
    </row>
    <row r="95" spans="1:34" x14ac:dyDescent="0.2">
      <c r="A95" s="2">
        <v>43344</v>
      </c>
      <c r="B95">
        <f t="shared" si="72"/>
        <v>2018</v>
      </c>
      <c r="C95">
        <f t="shared" si="73"/>
        <v>9</v>
      </c>
      <c r="D95" s="69">
        <v>27341665.600000009</v>
      </c>
      <c r="E95" s="69">
        <v>1281849.6400688274</v>
      </c>
      <c r="F95" s="69">
        <v>28623515.240068838</v>
      </c>
      <c r="G95" s="63">
        <v>25.1</v>
      </c>
      <c r="H95" s="63">
        <v>114.89999999999998</v>
      </c>
      <c r="I95" s="66">
        <f t="shared" ref="I95:J95" si="105">I107</f>
        <v>27</v>
      </c>
      <c r="J95" s="66">
        <f t="shared" si="105"/>
        <v>80.61</v>
      </c>
      <c r="K95" s="25">
        <v>30</v>
      </c>
      <c r="L95" s="25">
        <v>1</v>
      </c>
      <c r="M95" s="25">
        <v>1</v>
      </c>
      <c r="N95" s="30">
        <v>36128</v>
      </c>
      <c r="O95" s="87">
        <v>0</v>
      </c>
      <c r="P95" s="59">
        <v>0</v>
      </c>
      <c r="Q95" s="25">
        <f t="shared" si="79"/>
        <v>26825028.316906959</v>
      </c>
      <c r="R95" s="65">
        <f t="shared" si="75"/>
        <v>25543178.67683813</v>
      </c>
      <c r="S95" s="25">
        <f t="shared" si="76"/>
        <v>-1798486.9231618792</v>
      </c>
      <c r="T95" s="38">
        <f t="shared" si="77"/>
        <v>6.2832496570660687E-2</v>
      </c>
    </row>
    <row r="96" spans="1:34" x14ac:dyDescent="0.2">
      <c r="A96" s="2">
        <v>43374</v>
      </c>
      <c r="B96">
        <f t="shared" si="72"/>
        <v>2018</v>
      </c>
      <c r="C96">
        <f t="shared" si="73"/>
        <v>10</v>
      </c>
      <c r="D96" s="69">
        <v>21787579.980722882</v>
      </c>
      <c r="E96" s="69">
        <v>1281849.6400688274</v>
      </c>
      <c r="F96" s="69">
        <v>23069429.620791711</v>
      </c>
      <c r="G96" s="63">
        <v>231.4</v>
      </c>
      <c r="H96" s="63">
        <v>12.2</v>
      </c>
      <c r="I96" s="66">
        <f t="shared" ref="I96:J96" si="106">I108</f>
        <v>167.57</v>
      </c>
      <c r="J96" s="66">
        <f t="shared" si="106"/>
        <v>9.9699999999999989</v>
      </c>
      <c r="K96" s="25">
        <v>31</v>
      </c>
      <c r="L96" s="25">
        <v>1</v>
      </c>
      <c r="M96" s="25">
        <v>0</v>
      </c>
      <c r="N96" s="30">
        <v>36344</v>
      </c>
      <c r="O96" s="87">
        <v>0</v>
      </c>
      <c r="P96" s="59">
        <v>0</v>
      </c>
      <c r="Q96" s="25">
        <f t="shared" si="79"/>
        <v>22393798.244714696</v>
      </c>
      <c r="R96" s="65">
        <f t="shared" si="75"/>
        <v>21111948.604645867</v>
      </c>
      <c r="S96" s="25">
        <f t="shared" si="76"/>
        <v>-675631.37607701495</v>
      </c>
      <c r="T96" s="38">
        <f t="shared" si="77"/>
        <v>2.928686955780176E-2</v>
      </c>
    </row>
    <row r="97" spans="1:41" x14ac:dyDescent="0.2">
      <c r="A97" s="2">
        <v>43405</v>
      </c>
      <c r="B97">
        <f t="shared" si="72"/>
        <v>2018</v>
      </c>
      <c r="C97">
        <f t="shared" si="73"/>
        <v>11</v>
      </c>
      <c r="D97" s="69">
        <v>20895540.250602394</v>
      </c>
      <c r="E97" s="69">
        <v>1281849.6400688274</v>
      </c>
      <c r="F97" s="69">
        <v>22177389.890671223</v>
      </c>
      <c r="G97" s="63">
        <v>434.10000000000008</v>
      </c>
      <c r="H97" s="63">
        <v>0</v>
      </c>
      <c r="I97" s="66">
        <f t="shared" ref="I97:J97" si="107">I109</f>
        <v>366.25</v>
      </c>
      <c r="J97" s="66">
        <f t="shared" si="107"/>
        <v>1.0000000000000142E-2</v>
      </c>
      <c r="K97" s="25">
        <v>30</v>
      </c>
      <c r="L97" s="25">
        <v>1</v>
      </c>
      <c r="M97" s="25">
        <v>0</v>
      </c>
      <c r="N97" s="30">
        <v>36437</v>
      </c>
      <c r="O97" s="87">
        <v>0</v>
      </c>
      <c r="P97" s="59">
        <v>0</v>
      </c>
      <c r="Q97" s="25">
        <f t="shared" si="79"/>
        <v>21585212.309628066</v>
      </c>
      <c r="R97" s="65">
        <f t="shared" si="75"/>
        <v>20303362.669559237</v>
      </c>
      <c r="S97" s="25">
        <f t="shared" si="76"/>
        <v>-592177.58104315773</v>
      </c>
      <c r="T97" s="38">
        <f t="shared" si="77"/>
        <v>2.6701860947678673E-2</v>
      </c>
    </row>
    <row r="98" spans="1:41" x14ac:dyDescent="0.2">
      <c r="A98" s="2">
        <v>43435</v>
      </c>
      <c r="B98">
        <f t="shared" si="72"/>
        <v>2018</v>
      </c>
      <c r="C98">
        <f t="shared" si="73"/>
        <v>12</v>
      </c>
      <c r="D98" s="69">
        <v>29544191.980722886</v>
      </c>
      <c r="E98" s="69">
        <v>1281849.6400688274</v>
      </c>
      <c r="F98" s="69">
        <v>30826041.620791715</v>
      </c>
      <c r="G98" s="63">
        <v>501.6</v>
      </c>
      <c r="H98" s="63">
        <v>0</v>
      </c>
      <c r="I98" s="66">
        <f t="shared" ref="I98:J98" si="108">I110</f>
        <v>513.3599999999999</v>
      </c>
      <c r="J98" s="66">
        <f t="shared" si="108"/>
        <v>0</v>
      </c>
      <c r="K98" s="25">
        <v>31</v>
      </c>
      <c r="L98" s="25">
        <v>0</v>
      </c>
      <c r="M98" s="25">
        <v>0</v>
      </c>
      <c r="N98" s="30">
        <v>36530</v>
      </c>
      <c r="O98" s="87">
        <v>0</v>
      </c>
      <c r="P98" s="59">
        <v>0</v>
      </c>
      <c r="Q98" s="25">
        <f t="shared" si="79"/>
        <v>30928771.662275258</v>
      </c>
      <c r="R98" s="65">
        <f t="shared" si="75"/>
        <v>29646922.022206429</v>
      </c>
      <c r="S98" s="25">
        <f t="shared" si="76"/>
        <v>102730.04148354381</v>
      </c>
      <c r="T98" s="38">
        <f t="shared" si="77"/>
        <v>3.3325732426914621E-3</v>
      </c>
    </row>
    <row r="99" spans="1:41" s="9" customFormat="1" x14ac:dyDescent="0.2">
      <c r="A99" s="2">
        <v>43466</v>
      </c>
      <c r="B99">
        <f t="shared" si="72"/>
        <v>2019</v>
      </c>
      <c r="C99">
        <f t="shared" si="73"/>
        <v>1</v>
      </c>
      <c r="D99" s="69">
        <v>28887987.922891602</v>
      </c>
      <c r="E99" s="69">
        <v>1408690.5797202766</v>
      </c>
      <c r="F99" s="69">
        <v>30296678.502611879</v>
      </c>
      <c r="G99" s="63">
        <v>702.49999999999989</v>
      </c>
      <c r="H99" s="63">
        <v>0</v>
      </c>
      <c r="I99" s="66">
        <f t="shared" ref="I99:J99" si="109">I111</f>
        <v>625.5</v>
      </c>
      <c r="J99" s="66">
        <f t="shared" si="109"/>
        <v>0</v>
      </c>
      <c r="K99" s="25">
        <v>31</v>
      </c>
      <c r="L99" s="25">
        <v>0</v>
      </c>
      <c r="M99" s="25">
        <v>0</v>
      </c>
      <c r="N99" s="30">
        <v>36566</v>
      </c>
      <c r="O99" s="87">
        <v>0</v>
      </c>
      <c r="P99" s="59">
        <v>0</v>
      </c>
      <c r="Q99" s="25">
        <f t="shared" si="79"/>
        <v>29624041.326231536</v>
      </c>
      <c r="R99" s="65">
        <f t="shared" si="75"/>
        <v>28215350.746511258</v>
      </c>
      <c r="S99" s="25">
        <f t="shared" si="76"/>
        <v>-672637.17638034374</v>
      </c>
      <c r="T99" s="38">
        <f t="shared" si="77"/>
        <v>2.2201680501786874E-2</v>
      </c>
      <c r="U99"/>
      <c r="V99"/>
      <c r="W99"/>
      <c r="X99"/>
      <c r="Y99"/>
      <c r="Z99"/>
      <c r="AA99"/>
      <c r="AB99"/>
      <c r="AC99"/>
      <c r="AD99"/>
      <c r="AE99"/>
      <c r="AF99"/>
      <c r="AG99" s="29"/>
      <c r="AH99" s="29"/>
      <c r="AI99" s="29"/>
      <c r="AJ99" s="29"/>
      <c r="AK99" s="29"/>
      <c r="AL99" s="29"/>
      <c r="AM99" s="29"/>
      <c r="AN99" s="29"/>
      <c r="AO99" s="29"/>
    </row>
    <row r="100" spans="1:41" x14ac:dyDescent="0.2">
      <c r="A100" s="2">
        <v>43497</v>
      </c>
      <c r="B100">
        <f t="shared" si="72"/>
        <v>2019</v>
      </c>
      <c r="C100">
        <f t="shared" si="73"/>
        <v>2</v>
      </c>
      <c r="D100" s="69">
        <v>25855133.050602406</v>
      </c>
      <c r="E100" s="69">
        <v>1408690.5797202766</v>
      </c>
      <c r="F100" s="69">
        <v>27263823.630322684</v>
      </c>
      <c r="G100" s="63">
        <v>565.70000000000005</v>
      </c>
      <c r="H100" s="63">
        <v>0</v>
      </c>
      <c r="I100" s="66">
        <f t="shared" ref="I100:J100" si="110">I112</f>
        <v>573.20999999999992</v>
      </c>
      <c r="J100" s="66">
        <f t="shared" si="110"/>
        <v>0</v>
      </c>
      <c r="K100" s="25">
        <v>28</v>
      </c>
      <c r="L100" s="25">
        <v>0</v>
      </c>
      <c r="M100" s="25">
        <v>0</v>
      </c>
      <c r="N100" s="30">
        <v>36622</v>
      </c>
      <c r="O100" s="87">
        <v>0</v>
      </c>
      <c r="P100" s="59">
        <v>0</v>
      </c>
      <c r="Q100" s="25">
        <f t="shared" si="79"/>
        <v>27329427.593889128</v>
      </c>
      <c r="R100" s="65">
        <f t="shared" si="75"/>
        <v>25920737.014168851</v>
      </c>
      <c r="S100" s="25">
        <f t="shared" si="76"/>
        <v>65603.963566444814</v>
      </c>
      <c r="T100" s="38">
        <f t="shared" si="77"/>
        <v>2.4062642296981567E-3</v>
      </c>
    </row>
    <row r="101" spans="1:41" x14ac:dyDescent="0.2">
      <c r="A101" s="2">
        <v>43525</v>
      </c>
      <c r="B101">
        <f t="shared" si="72"/>
        <v>2019</v>
      </c>
      <c r="C101">
        <f t="shared" si="73"/>
        <v>3</v>
      </c>
      <c r="D101" s="69">
        <v>23881199.306024097</v>
      </c>
      <c r="E101" s="69">
        <v>1408690.5797202766</v>
      </c>
      <c r="F101" s="69">
        <v>25289889.885744374</v>
      </c>
      <c r="G101" s="63">
        <v>531.9</v>
      </c>
      <c r="H101" s="63">
        <v>0</v>
      </c>
      <c r="I101" s="66">
        <f t="shared" ref="I101:J101" si="111">I113</f>
        <v>471.05</v>
      </c>
      <c r="J101" s="66">
        <f t="shared" si="111"/>
        <v>0.3</v>
      </c>
      <c r="K101" s="25">
        <v>31</v>
      </c>
      <c r="L101" s="25">
        <v>1</v>
      </c>
      <c r="M101" s="25">
        <v>0</v>
      </c>
      <c r="N101" s="30">
        <v>36709</v>
      </c>
      <c r="O101" s="87">
        <v>0</v>
      </c>
      <c r="P101" s="59">
        <v>0</v>
      </c>
      <c r="Q101" s="25">
        <f t="shared" ref="Q101:Q134" si="112">F101+(I101-G101)*$V$10+(J101-H101)*$V$11</f>
        <v>24774211.809507422</v>
      </c>
      <c r="R101" s="65">
        <f t="shared" si="75"/>
        <v>23365521.229787145</v>
      </c>
      <c r="S101" s="25">
        <f t="shared" si="76"/>
        <v>-515678.0762369521</v>
      </c>
      <c r="T101" s="38">
        <f t="shared" si="77"/>
        <v>2.0390680962499328E-2</v>
      </c>
    </row>
    <row r="102" spans="1:41" x14ac:dyDescent="0.2">
      <c r="A102" s="2">
        <v>43556</v>
      </c>
      <c r="B102">
        <f t="shared" si="72"/>
        <v>2019</v>
      </c>
      <c r="C102">
        <f t="shared" si="73"/>
        <v>4</v>
      </c>
      <c r="D102" s="69">
        <v>22676737.503614482</v>
      </c>
      <c r="E102" s="69">
        <v>1408690.5797202766</v>
      </c>
      <c r="F102" s="69">
        <v>24085428.083334759</v>
      </c>
      <c r="G102" s="63">
        <v>286.80000000000007</v>
      </c>
      <c r="H102" s="63">
        <v>0</v>
      </c>
      <c r="I102" s="66">
        <f t="shared" ref="I102:J102" si="113">I114</f>
        <v>285.58000000000004</v>
      </c>
      <c r="J102" s="66">
        <f t="shared" si="113"/>
        <v>0.38999999999999985</v>
      </c>
      <c r="K102" s="25">
        <v>30</v>
      </c>
      <c r="L102" s="25">
        <v>1</v>
      </c>
      <c r="M102" s="25">
        <v>0</v>
      </c>
      <c r="N102" s="30">
        <v>36807</v>
      </c>
      <c r="O102" s="87">
        <v>0</v>
      </c>
      <c r="P102" s="59">
        <v>0</v>
      </c>
      <c r="Q102" s="25">
        <f t="shared" si="112"/>
        <v>24095414.720361564</v>
      </c>
      <c r="R102" s="65">
        <f t="shared" si="75"/>
        <v>22686724.140641287</v>
      </c>
      <c r="S102" s="25">
        <f t="shared" si="76"/>
        <v>9986.6370268054307</v>
      </c>
      <c r="T102" s="38">
        <f t="shared" si="77"/>
        <v>4.1463398500753265E-4</v>
      </c>
    </row>
    <row r="103" spans="1:41" x14ac:dyDescent="0.2">
      <c r="A103" s="2">
        <v>43586</v>
      </c>
      <c r="B103">
        <f t="shared" si="72"/>
        <v>2019</v>
      </c>
      <c r="C103">
        <f t="shared" si="73"/>
        <v>5</v>
      </c>
      <c r="D103" s="69">
        <v>22100464.308433745</v>
      </c>
      <c r="E103" s="69">
        <v>1408690.5797202766</v>
      </c>
      <c r="F103" s="69">
        <v>23509154.888154022</v>
      </c>
      <c r="G103" s="63">
        <v>135.6</v>
      </c>
      <c r="H103" s="63">
        <v>4.6000000000000014</v>
      </c>
      <c r="I103" s="66">
        <f t="shared" ref="I103:J103" si="114">I115</f>
        <v>93.759999999999991</v>
      </c>
      <c r="J103" s="66">
        <f t="shared" si="114"/>
        <v>43.35</v>
      </c>
      <c r="K103" s="25">
        <v>31</v>
      </c>
      <c r="L103" s="25">
        <v>1</v>
      </c>
      <c r="M103" s="25">
        <v>0</v>
      </c>
      <c r="N103" s="30">
        <v>36908</v>
      </c>
      <c r="O103" s="87">
        <v>0</v>
      </c>
      <c r="P103" s="59">
        <v>0</v>
      </c>
      <c r="Q103" s="25">
        <f t="shared" si="112"/>
        <v>25194826.761374529</v>
      </c>
      <c r="R103" s="65">
        <f t="shared" si="75"/>
        <v>23786136.181654252</v>
      </c>
      <c r="S103" s="25">
        <f t="shared" si="76"/>
        <v>1685671.8732205071</v>
      </c>
      <c r="T103" s="38">
        <f t="shared" si="77"/>
        <v>7.1702784776406264E-2</v>
      </c>
    </row>
    <row r="104" spans="1:41" x14ac:dyDescent="0.2">
      <c r="A104" s="2">
        <v>43617</v>
      </c>
      <c r="B104">
        <f t="shared" si="72"/>
        <v>2019</v>
      </c>
      <c r="C104">
        <f t="shared" si="73"/>
        <v>6</v>
      </c>
      <c r="D104" s="69">
        <v>25171611.431325283</v>
      </c>
      <c r="E104" s="69">
        <v>1408690.5797202766</v>
      </c>
      <c r="F104" s="69">
        <v>26580302.01104556</v>
      </c>
      <c r="G104" s="63">
        <v>13.800000000000002</v>
      </c>
      <c r="H104" s="63">
        <v>79.600000000000009</v>
      </c>
      <c r="I104" s="66">
        <f t="shared" ref="I104:J104" si="115">I116</f>
        <v>8.7399999999999984</v>
      </c>
      <c r="J104" s="66">
        <f t="shared" si="115"/>
        <v>118.63000000000002</v>
      </c>
      <c r="K104" s="25">
        <v>30</v>
      </c>
      <c r="L104" s="25">
        <v>0</v>
      </c>
      <c r="M104" s="25">
        <v>0</v>
      </c>
      <c r="N104" s="30">
        <v>37029</v>
      </c>
      <c r="O104" s="87">
        <v>0</v>
      </c>
      <c r="P104" s="59">
        <v>0</v>
      </c>
      <c r="Q104" s="25">
        <f t="shared" si="112"/>
        <v>28602088.667455696</v>
      </c>
      <c r="R104" s="65">
        <f t="shared" si="75"/>
        <v>27193398.087735418</v>
      </c>
      <c r="S104" s="25">
        <f t="shared" si="76"/>
        <v>2021786.6564101353</v>
      </c>
      <c r="T104" s="38">
        <f t="shared" si="77"/>
        <v>7.6063344034615302E-2</v>
      </c>
    </row>
    <row r="105" spans="1:41" x14ac:dyDescent="0.2">
      <c r="A105" s="2">
        <v>43647</v>
      </c>
      <c r="B105">
        <f t="shared" si="72"/>
        <v>2019</v>
      </c>
      <c r="C105">
        <f t="shared" si="73"/>
        <v>7</v>
      </c>
      <c r="D105" s="69">
        <v>37225707.074698806</v>
      </c>
      <c r="E105" s="69">
        <v>1408690.5797202766</v>
      </c>
      <c r="F105" s="69">
        <v>38634397.654419079</v>
      </c>
      <c r="G105" s="63">
        <v>0</v>
      </c>
      <c r="H105" s="63">
        <v>228.9</v>
      </c>
      <c r="I105" s="66">
        <f t="shared" ref="I105:J105" si="116">I117</f>
        <v>0</v>
      </c>
      <c r="J105" s="66">
        <f t="shared" si="116"/>
        <v>207.41000000000003</v>
      </c>
      <c r="K105" s="25">
        <v>31</v>
      </c>
      <c r="L105" s="25">
        <v>0</v>
      </c>
      <c r="M105" s="25">
        <v>0</v>
      </c>
      <c r="N105" s="30">
        <v>37141</v>
      </c>
      <c r="O105" s="87">
        <v>0</v>
      </c>
      <c r="P105" s="59">
        <v>0</v>
      </c>
      <c r="Q105" s="25">
        <f t="shared" si="112"/>
        <v>37496860.030367374</v>
      </c>
      <c r="R105" s="65">
        <f t="shared" si="75"/>
        <v>36088169.450647101</v>
      </c>
      <c r="S105" s="25">
        <f t="shared" si="76"/>
        <v>-1137537.624051705</v>
      </c>
      <c r="T105" s="38">
        <f t="shared" si="77"/>
        <v>2.9443648487207388E-2</v>
      </c>
    </row>
    <row r="106" spans="1:41" x14ac:dyDescent="0.2">
      <c r="A106" s="2">
        <v>43678</v>
      </c>
      <c r="B106">
        <f t="shared" si="72"/>
        <v>2019</v>
      </c>
      <c r="C106">
        <f t="shared" si="73"/>
        <v>8</v>
      </c>
      <c r="D106" s="69">
        <v>34053660.819277115</v>
      </c>
      <c r="E106" s="69">
        <v>1408690.5797202766</v>
      </c>
      <c r="F106" s="69">
        <v>35462351.398997389</v>
      </c>
      <c r="G106" s="63">
        <v>0</v>
      </c>
      <c r="H106" s="63">
        <v>164.40000000000006</v>
      </c>
      <c r="I106" s="66">
        <f t="shared" ref="I106:J106" si="117">I118</f>
        <v>0.29000000000000004</v>
      </c>
      <c r="J106" s="66">
        <f t="shared" si="117"/>
        <v>180.75000000000006</v>
      </c>
      <c r="K106" s="25">
        <v>31</v>
      </c>
      <c r="L106" s="25">
        <v>0</v>
      </c>
      <c r="M106" s="25">
        <v>0</v>
      </c>
      <c r="N106" s="30">
        <v>37161</v>
      </c>
      <c r="O106" s="87">
        <v>0</v>
      </c>
      <c r="P106" s="59">
        <v>0</v>
      </c>
      <c r="Q106" s="25">
        <f t="shared" si="112"/>
        <v>36330344.929027557</v>
      </c>
      <c r="R106" s="65">
        <f t="shared" si="75"/>
        <v>34921654.349307284</v>
      </c>
      <c r="S106" s="25">
        <f t="shared" si="76"/>
        <v>867993.53003016859</v>
      </c>
      <c r="T106" s="38">
        <f t="shared" si="77"/>
        <v>2.4476479866326884E-2</v>
      </c>
    </row>
    <row r="107" spans="1:41" x14ac:dyDescent="0.2">
      <c r="A107" s="2">
        <v>43709</v>
      </c>
      <c r="B107">
        <f t="shared" si="72"/>
        <v>2019</v>
      </c>
      <c r="C107">
        <f t="shared" si="73"/>
        <v>9</v>
      </c>
      <c r="D107" s="69">
        <v>25049312.13493976</v>
      </c>
      <c r="E107" s="69">
        <v>1408690.5797202766</v>
      </c>
      <c r="F107" s="69">
        <v>26458002.714660037</v>
      </c>
      <c r="G107" s="63">
        <v>11.699999999999998</v>
      </c>
      <c r="H107" s="63">
        <v>58.7</v>
      </c>
      <c r="I107" s="66">
        <f t="shared" ref="I107:J107" si="118">I119</f>
        <v>27</v>
      </c>
      <c r="J107" s="66">
        <f t="shared" si="118"/>
        <v>80.61</v>
      </c>
      <c r="K107" s="25">
        <v>30</v>
      </c>
      <c r="L107" s="25">
        <v>1</v>
      </c>
      <c r="M107" s="25">
        <v>1</v>
      </c>
      <c r="N107" s="30">
        <v>37192</v>
      </c>
      <c r="O107" s="87">
        <v>0</v>
      </c>
      <c r="P107" s="59">
        <v>0</v>
      </c>
      <c r="Q107" s="25">
        <f t="shared" si="112"/>
        <v>27751426.224895082</v>
      </c>
      <c r="R107" s="65">
        <f t="shared" si="75"/>
        <v>26342735.645174805</v>
      </c>
      <c r="S107" s="25">
        <f t="shared" si="76"/>
        <v>1293423.5102350451</v>
      </c>
      <c r="T107" s="38">
        <f t="shared" si="77"/>
        <v>4.8885908894339025E-2</v>
      </c>
    </row>
    <row r="108" spans="1:41" x14ac:dyDescent="0.2">
      <c r="A108" s="2">
        <v>43739</v>
      </c>
      <c r="B108">
        <f t="shared" si="72"/>
        <v>2019</v>
      </c>
      <c r="C108">
        <f t="shared" si="73"/>
        <v>10</v>
      </c>
      <c r="D108" s="69">
        <v>22049631.412048209</v>
      </c>
      <c r="E108" s="69">
        <v>1408690.5797202766</v>
      </c>
      <c r="F108" s="69">
        <v>23458321.991768487</v>
      </c>
      <c r="G108" s="63">
        <v>177.10000000000002</v>
      </c>
      <c r="H108" s="63">
        <v>7.7000000000000028</v>
      </c>
      <c r="I108" s="66">
        <f t="shared" ref="I108:J108" si="119">I120</f>
        <v>167.57</v>
      </c>
      <c r="J108" s="66">
        <f t="shared" si="119"/>
        <v>9.9699999999999989</v>
      </c>
      <c r="K108" s="25">
        <v>31</v>
      </c>
      <c r="L108" s="25">
        <v>1</v>
      </c>
      <c r="M108" s="25">
        <v>0</v>
      </c>
      <c r="N108" s="30">
        <v>37260</v>
      </c>
      <c r="O108" s="87">
        <v>0</v>
      </c>
      <c r="P108" s="59">
        <v>0</v>
      </c>
      <c r="Q108" s="25">
        <f t="shared" si="112"/>
        <v>23495230.91913214</v>
      </c>
      <c r="R108" s="65">
        <f t="shared" si="75"/>
        <v>22086540.339411862</v>
      </c>
      <c r="S108" s="25">
        <f t="shared" si="76"/>
        <v>36908.927363652736</v>
      </c>
      <c r="T108" s="38">
        <f t="shared" si="77"/>
        <v>1.5733830994648322E-3</v>
      </c>
    </row>
    <row r="109" spans="1:41" x14ac:dyDescent="0.2">
      <c r="A109" s="2">
        <v>43770</v>
      </c>
      <c r="B109">
        <f t="shared" si="72"/>
        <v>2019</v>
      </c>
      <c r="C109">
        <f t="shared" si="73"/>
        <v>11</v>
      </c>
      <c r="D109" s="69">
        <v>21315185.031325318</v>
      </c>
      <c r="E109" s="69">
        <v>1408690.5797202766</v>
      </c>
      <c r="F109" s="69">
        <v>22723875.611045595</v>
      </c>
      <c r="G109" s="63">
        <v>453.3</v>
      </c>
      <c r="H109" s="63">
        <v>0</v>
      </c>
      <c r="I109" s="66">
        <f t="shared" ref="I109:J109" si="120">I121</f>
        <v>366.25</v>
      </c>
      <c r="J109" s="66">
        <f t="shared" si="120"/>
        <v>1.0000000000000142E-2</v>
      </c>
      <c r="K109" s="25">
        <v>30</v>
      </c>
      <c r="L109" s="25">
        <v>1</v>
      </c>
      <c r="M109" s="25">
        <v>0</v>
      </c>
      <c r="N109" s="30">
        <v>37298</v>
      </c>
      <c r="O109" s="87">
        <v>0</v>
      </c>
      <c r="P109" s="59">
        <v>0</v>
      </c>
      <c r="Q109" s="25">
        <f t="shared" si="112"/>
        <v>21963975.513294611</v>
      </c>
      <c r="R109" s="65">
        <f t="shared" si="75"/>
        <v>20555284.933574334</v>
      </c>
      <c r="S109" s="25">
        <f t="shared" si="76"/>
        <v>-759900.09775098413</v>
      </c>
      <c r="T109" s="38">
        <f t="shared" si="77"/>
        <v>3.3440602772073474E-2</v>
      </c>
    </row>
    <row r="110" spans="1:41" x14ac:dyDescent="0.2">
      <c r="A110" s="2">
        <v>43800</v>
      </c>
      <c r="B110">
        <f t="shared" si="72"/>
        <v>2019</v>
      </c>
      <c r="C110">
        <f t="shared" si="73"/>
        <v>12</v>
      </c>
      <c r="D110" s="69">
        <v>28146546.1686747</v>
      </c>
      <c r="E110" s="69">
        <v>1408690.5797202766</v>
      </c>
      <c r="F110" s="69">
        <v>29555236.748394977</v>
      </c>
      <c r="G110" s="63">
        <v>520.4</v>
      </c>
      <c r="H110" s="63">
        <v>0</v>
      </c>
      <c r="I110" s="66">
        <f t="shared" ref="I110:J110" si="121">I122</f>
        <v>513.3599999999999</v>
      </c>
      <c r="J110" s="66">
        <f t="shared" si="121"/>
        <v>0</v>
      </c>
      <c r="K110" s="25">
        <v>31</v>
      </c>
      <c r="L110" s="25">
        <v>0</v>
      </c>
      <c r="M110" s="25">
        <v>0</v>
      </c>
      <c r="N110" s="30">
        <v>37321</v>
      </c>
      <c r="O110" s="87">
        <v>0</v>
      </c>
      <c r="P110" s="59">
        <v>0</v>
      </c>
      <c r="Q110" s="25">
        <f t="shared" si="112"/>
        <v>29493738.492268775</v>
      </c>
      <c r="R110" s="65">
        <f t="shared" si="75"/>
        <v>28085047.912548497</v>
      </c>
      <c r="S110" s="25">
        <f t="shared" si="76"/>
        <v>-61498.256126202643</v>
      </c>
      <c r="T110" s="38">
        <f t="shared" si="77"/>
        <v>2.0807905093009399E-3</v>
      </c>
    </row>
    <row r="111" spans="1:41" x14ac:dyDescent="0.2">
      <c r="A111" s="2">
        <v>43831</v>
      </c>
      <c r="B111">
        <f t="shared" si="72"/>
        <v>2020</v>
      </c>
      <c r="C111">
        <f t="shared" si="73"/>
        <v>1</v>
      </c>
      <c r="D111" s="69">
        <v>29703689.253012061</v>
      </c>
      <c r="E111" s="69">
        <v>1392643.6565677822</v>
      </c>
      <c r="F111" s="69">
        <v>31096332.909579843</v>
      </c>
      <c r="G111" s="63">
        <v>543</v>
      </c>
      <c r="H111" s="63">
        <v>0</v>
      </c>
      <c r="I111" s="66">
        <f t="shared" ref="I111:J111" si="122">I123</f>
        <v>625.5</v>
      </c>
      <c r="J111" s="66">
        <f t="shared" si="122"/>
        <v>0</v>
      </c>
      <c r="K111" s="25">
        <v>31</v>
      </c>
      <c r="L111" s="25">
        <v>0</v>
      </c>
      <c r="M111" s="25">
        <v>0</v>
      </c>
      <c r="N111" s="30">
        <v>37330</v>
      </c>
      <c r="O111" s="87">
        <v>0</v>
      </c>
      <c r="P111" s="59">
        <v>0</v>
      </c>
      <c r="Q111" s="25">
        <f t="shared" si="112"/>
        <v>31817015.598558784</v>
      </c>
      <c r="R111" s="65">
        <f t="shared" si="75"/>
        <v>30424371.941991001</v>
      </c>
      <c r="S111" s="25">
        <f t="shared" si="76"/>
        <v>720682.68897894025</v>
      </c>
      <c r="T111" s="38">
        <f t="shared" si="77"/>
        <v>2.3175809542382395E-2</v>
      </c>
      <c r="U111" s="11"/>
      <c r="AG111" s="29"/>
      <c r="AH111" s="29"/>
      <c r="AI111" s="29"/>
    </row>
    <row r="112" spans="1:41" x14ac:dyDescent="0.2">
      <c r="A112" s="2">
        <v>43862</v>
      </c>
      <c r="B112">
        <f t="shared" si="72"/>
        <v>2020</v>
      </c>
      <c r="C112">
        <f t="shared" si="73"/>
        <v>2</v>
      </c>
      <c r="D112" s="69">
        <v>25536377.551807232</v>
      </c>
      <c r="E112" s="69">
        <v>1392643.6565677822</v>
      </c>
      <c r="F112" s="69">
        <v>26929021.208375014</v>
      </c>
      <c r="G112" s="63">
        <v>553.80000000000007</v>
      </c>
      <c r="H112" s="63">
        <v>0</v>
      </c>
      <c r="I112" s="66">
        <f t="shared" ref="I112:J112" si="123">I124</f>
        <v>573.20999999999992</v>
      </c>
      <c r="J112" s="66">
        <f t="shared" si="123"/>
        <v>0</v>
      </c>
      <c r="K112" s="25">
        <v>29</v>
      </c>
      <c r="L112" s="25">
        <v>0</v>
      </c>
      <c r="M112" s="25">
        <v>0</v>
      </c>
      <c r="N112" s="30">
        <v>37362</v>
      </c>
      <c r="O112" s="87">
        <v>0</v>
      </c>
      <c r="P112" s="59">
        <v>0</v>
      </c>
      <c r="Q112" s="25">
        <f t="shared" si="112"/>
        <v>27098578.190109331</v>
      </c>
      <c r="R112" s="65">
        <f t="shared" si="75"/>
        <v>25705934.533541549</v>
      </c>
      <c r="S112" s="25">
        <f t="shared" si="76"/>
        <v>169556.9817343168</v>
      </c>
      <c r="T112" s="38">
        <f t="shared" si="77"/>
        <v>6.2964405732497996E-3</v>
      </c>
    </row>
    <row r="113" spans="1:20" x14ac:dyDescent="0.2">
      <c r="A113" s="2">
        <v>43891</v>
      </c>
      <c r="B113">
        <f t="shared" si="72"/>
        <v>2020</v>
      </c>
      <c r="C113">
        <f t="shared" si="73"/>
        <v>3</v>
      </c>
      <c r="D113" s="69">
        <v>24945910.043373495</v>
      </c>
      <c r="E113" s="69">
        <v>1392643.6565677822</v>
      </c>
      <c r="F113" s="69">
        <v>26338553.699941278</v>
      </c>
      <c r="G113" s="63">
        <v>396.7</v>
      </c>
      <c r="H113" s="63">
        <v>0</v>
      </c>
      <c r="I113" s="66">
        <f t="shared" ref="I113:J113" si="124">I125</f>
        <v>471.05</v>
      </c>
      <c r="J113" s="66">
        <f t="shared" si="124"/>
        <v>0.3</v>
      </c>
      <c r="K113" s="25">
        <v>31</v>
      </c>
      <c r="L113" s="25">
        <v>1</v>
      </c>
      <c r="M113" s="25">
        <v>0</v>
      </c>
      <c r="N113" s="30">
        <v>37440</v>
      </c>
      <c r="O113" s="87">
        <v>396.7</v>
      </c>
      <c r="P113" s="59">
        <v>0</v>
      </c>
      <c r="Q113" s="25">
        <f t="shared" si="112"/>
        <v>27003921.67885527</v>
      </c>
      <c r="R113" s="65">
        <f t="shared" si="75"/>
        <v>25611278.022287488</v>
      </c>
      <c r="S113" s="25">
        <f t="shared" si="76"/>
        <v>665367.97891399264</v>
      </c>
      <c r="T113" s="38">
        <f t="shared" si="77"/>
        <v>2.5262130430323368E-2</v>
      </c>
    </row>
    <row r="114" spans="1:20" x14ac:dyDescent="0.2">
      <c r="A114" s="2">
        <v>43922</v>
      </c>
      <c r="B114">
        <f t="shared" si="72"/>
        <v>2020</v>
      </c>
      <c r="C114">
        <f t="shared" si="73"/>
        <v>4</v>
      </c>
      <c r="D114" s="69">
        <v>25646430.178313266</v>
      </c>
      <c r="E114" s="69">
        <v>1392643.6565677822</v>
      </c>
      <c r="F114" s="69">
        <v>27039073.834881049</v>
      </c>
      <c r="G114" s="63">
        <v>302.29999999999995</v>
      </c>
      <c r="H114" s="63">
        <v>0</v>
      </c>
      <c r="I114" s="66">
        <f t="shared" ref="I114:J114" si="125">I126</f>
        <v>285.58000000000004</v>
      </c>
      <c r="J114" s="66">
        <f t="shared" si="125"/>
        <v>0.38999999999999985</v>
      </c>
      <c r="K114" s="25">
        <v>30</v>
      </c>
      <c r="L114" s="25">
        <v>1</v>
      </c>
      <c r="M114" s="25">
        <v>0</v>
      </c>
      <c r="N114" s="30">
        <v>37485</v>
      </c>
      <c r="O114" s="87">
        <v>302.29999999999995</v>
      </c>
      <c r="P114" s="59">
        <v>0</v>
      </c>
      <c r="Q114" s="25">
        <f t="shared" si="112"/>
        <v>26913659.481857266</v>
      </c>
      <c r="R114" s="65">
        <f t="shared" si="75"/>
        <v>25521015.825289484</v>
      </c>
      <c r="S114" s="25">
        <f t="shared" si="76"/>
        <v>-125414.35302378237</v>
      </c>
      <c r="T114" s="38">
        <f t="shared" si="77"/>
        <v>4.6382636398586575E-3</v>
      </c>
    </row>
    <row r="115" spans="1:20" x14ac:dyDescent="0.2">
      <c r="A115" s="2">
        <v>43952</v>
      </c>
      <c r="B115">
        <f t="shared" si="72"/>
        <v>2020</v>
      </c>
      <c r="C115">
        <f t="shared" si="73"/>
        <v>5</v>
      </c>
      <c r="D115" s="69">
        <v>25915345.012048189</v>
      </c>
      <c r="E115" s="69">
        <v>1392643.6565677822</v>
      </c>
      <c r="F115" s="69">
        <v>27307988.668615971</v>
      </c>
      <c r="G115" s="63">
        <v>160.9</v>
      </c>
      <c r="H115" s="63">
        <v>39</v>
      </c>
      <c r="I115" s="66">
        <f t="shared" ref="I115:J115" si="126">I127</f>
        <v>93.759999999999991</v>
      </c>
      <c r="J115" s="66">
        <f t="shared" si="126"/>
        <v>43.35</v>
      </c>
      <c r="K115" s="25">
        <v>31</v>
      </c>
      <c r="L115" s="25">
        <v>1</v>
      </c>
      <c r="M115" s="25">
        <v>0</v>
      </c>
      <c r="N115" s="30">
        <v>37545</v>
      </c>
      <c r="O115" s="87">
        <v>160.9</v>
      </c>
      <c r="P115" s="59">
        <v>39</v>
      </c>
      <c r="Q115" s="25">
        <f t="shared" si="112"/>
        <v>26951744.051850423</v>
      </c>
      <c r="R115" s="65">
        <f t="shared" si="75"/>
        <v>25559100.395282641</v>
      </c>
      <c r="S115" s="25">
        <f t="shared" si="76"/>
        <v>-356244.61676554754</v>
      </c>
      <c r="T115" s="38">
        <f t="shared" si="77"/>
        <v>1.3045435937761534E-2</v>
      </c>
    </row>
    <row r="116" spans="1:20" x14ac:dyDescent="0.2">
      <c r="A116" s="2">
        <v>43983</v>
      </c>
      <c r="B116">
        <f t="shared" si="72"/>
        <v>2020</v>
      </c>
      <c r="C116">
        <f t="shared" si="73"/>
        <v>6</v>
      </c>
      <c r="D116" s="69">
        <v>37641354.804819241</v>
      </c>
      <c r="E116" s="69">
        <v>1392643.6565677822</v>
      </c>
      <c r="F116" s="69">
        <v>39033998.461387023</v>
      </c>
      <c r="G116" s="63">
        <v>9.2999999999999989</v>
      </c>
      <c r="H116" s="63">
        <v>143.20000000000002</v>
      </c>
      <c r="I116" s="66">
        <f t="shared" ref="I116:J116" si="127">I128</f>
        <v>8.7399999999999984</v>
      </c>
      <c r="J116" s="66">
        <f t="shared" si="127"/>
        <v>118.63000000000002</v>
      </c>
      <c r="K116" s="25">
        <v>30</v>
      </c>
      <c r="L116" s="25">
        <v>0</v>
      </c>
      <c r="M116" s="25">
        <v>0</v>
      </c>
      <c r="N116" s="30">
        <v>37663</v>
      </c>
      <c r="O116" s="87">
        <v>9.2999999999999989</v>
      </c>
      <c r="P116" s="59">
        <v>143.20000000000002</v>
      </c>
      <c r="Q116" s="25">
        <f t="shared" si="112"/>
        <v>37728534.222264864</v>
      </c>
      <c r="R116" s="65">
        <f t="shared" si="75"/>
        <v>36335890.565697081</v>
      </c>
      <c r="S116" s="25">
        <f t="shared" si="76"/>
        <v>-1305464.2391221598</v>
      </c>
      <c r="T116" s="38">
        <f t="shared" si="77"/>
        <v>3.3444286790489663E-2</v>
      </c>
    </row>
    <row r="117" spans="1:20" x14ac:dyDescent="0.2">
      <c r="A117" s="2">
        <v>44013</v>
      </c>
      <c r="B117">
        <f t="shared" si="72"/>
        <v>2020</v>
      </c>
      <c r="C117">
        <f t="shared" si="73"/>
        <v>7</v>
      </c>
      <c r="D117" s="69">
        <v>44487853.166265093</v>
      </c>
      <c r="E117" s="69">
        <v>1392643.6565677822</v>
      </c>
      <c r="F117" s="69">
        <v>45880496.822832875</v>
      </c>
      <c r="G117" s="63">
        <v>0</v>
      </c>
      <c r="H117" s="63">
        <v>277.7</v>
      </c>
      <c r="I117" s="66">
        <f t="shared" ref="I117:J117" si="128">I129</f>
        <v>0</v>
      </c>
      <c r="J117" s="66">
        <f t="shared" si="128"/>
        <v>207.41000000000003</v>
      </c>
      <c r="K117" s="25">
        <v>31</v>
      </c>
      <c r="L117" s="25">
        <v>0</v>
      </c>
      <c r="M117" s="25">
        <v>0</v>
      </c>
      <c r="N117" s="30">
        <v>37791</v>
      </c>
      <c r="O117" s="87">
        <v>0</v>
      </c>
      <c r="P117" s="59">
        <v>277.7</v>
      </c>
      <c r="Q117" s="25">
        <f t="shared" si="112"/>
        <v>42159811.871944353</v>
      </c>
      <c r="R117" s="65">
        <f t="shared" si="75"/>
        <v>40767168.215376571</v>
      </c>
      <c r="S117" s="25">
        <f t="shared" si="76"/>
        <v>-3720684.950888522</v>
      </c>
      <c r="T117" s="38">
        <f t="shared" si="77"/>
        <v>8.1095132104953296E-2</v>
      </c>
    </row>
    <row r="118" spans="1:20" x14ac:dyDescent="0.2">
      <c r="A118" s="2">
        <v>44044</v>
      </c>
      <c r="B118">
        <f t="shared" si="72"/>
        <v>2020</v>
      </c>
      <c r="C118">
        <f t="shared" si="73"/>
        <v>8</v>
      </c>
      <c r="D118" s="69">
        <v>38799720.212048218</v>
      </c>
      <c r="E118" s="69">
        <v>1392643.6565677822</v>
      </c>
      <c r="F118" s="69">
        <v>40192363.868616</v>
      </c>
      <c r="G118" s="63">
        <v>0</v>
      </c>
      <c r="H118" s="63">
        <v>187.89999999999998</v>
      </c>
      <c r="I118" s="66">
        <f t="shared" ref="I118:J118" si="129">I130</f>
        <v>0.29000000000000004</v>
      </c>
      <c r="J118" s="66">
        <f t="shared" si="129"/>
        <v>180.75000000000006</v>
      </c>
      <c r="K118" s="25">
        <v>31</v>
      </c>
      <c r="L118" s="25">
        <v>0</v>
      </c>
      <c r="M118" s="25">
        <v>0</v>
      </c>
      <c r="N118" s="30">
        <v>37841</v>
      </c>
      <c r="O118" s="87">
        <v>0</v>
      </c>
      <c r="P118" s="59">
        <v>187.89999999999998</v>
      </c>
      <c r="Q118" s="25">
        <f t="shared" si="112"/>
        <v>39816423.747403033</v>
      </c>
      <c r="R118" s="65">
        <f t="shared" si="75"/>
        <v>38423780.090835251</v>
      </c>
      <c r="S118" s="25">
        <f t="shared" si="76"/>
        <v>-375940.12121296674</v>
      </c>
      <c r="T118" s="38">
        <f t="shared" si="77"/>
        <v>9.353521042998858E-3</v>
      </c>
    </row>
    <row r="119" spans="1:20" x14ac:dyDescent="0.2">
      <c r="A119" s="2">
        <v>44075</v>
      </c>
      <c r="B119">
        <f t="shared" si="72"/>
        <v>2020</v>
      </c>
      <c r="C119">
        <f t="shared" si="73"/>
        <v>9</v>
      </c>
      <c r="D119" s="69">
        <v>27206302.631325286</v>
      </c>
      <c r="E119" s="69">
        <v>1392643.6565677822</v>
      </c>
      <c r="F119" s="69">
        <v>28598946.287893068</v>
      </c>
      <c r="G119" s="63">
        <v>35.6</v>
      </c>
      <c r="H119" s="63">
        <v>59.8</v>
      </c>
      <c r="I119" s="66">
        <f t="shared" ref="I119:J119" si="130">I131</f>
        <v>27</v>
      </c>
      <c r="J119" s="66">
        <f t="shared" si="130"/>
        <v>80.61</v>
      </c>
      <c r="K119" s="25">
        <v>30</v>
      </c>
      <c r="L119" s="25">
        <v>1</v>
      </c>
      <c r="M119" s="25">
        <v>1</v>
      </c>
      <c r="N119" s="30">
        <v>37918</v>
      </c>
      <c r="O119" s="87">
        <v>35.6</v>
      </c>
      <c r="P119" s="59">
        <v>59.8</v>
      </c>
      <c r="Q119" s="25">
        <f t="shared" si="112"/>
        <v>29625363.525470302</v>
      </c>
      <c r="R119" s="65">
        <f t="shared" si="75"/>
        <v>28232719.868902519</v>
      </c>
      <c r="S119" s="25">
        <f t="shared" si="76"/>
        <v>1026417.2375772335</v>
      </c>
      <c r="T119" s="38">
        <f t="shared" si="77"/>
        <v>3.5890036900127043E-2</v>
      </c>
    </row>
    <row r="120" spans="1:20" x14ac:dyDescent="0.2">
      <c r="A120" s="2">
        <v>44105</v>
      </c>
      <c r="B120">
        <f t="shared" si="72"/>
        <v>2020</v>
      </c>
      <c r="C120">
        <f t="shared" si="73"/>
        <v>10</v>
      </c>
      <c r="D120" s="69">
        <v>24001107.065060236</v>
      </c>
      <c r="E120" s="69">
        <v>1392643.6565677822</v>
      </c>
      <c r="F120" s="69">
        <v>25393750.721628018</v>
      </c>
      <c r="G120" s="63">
        <v>208.8</v>
      </c>
      <c r="H120" s="63">
        <v>0.5</v>
      </c>
      <c r="I120" s="66">
        <f t="shared" ref="I120:J120" si="131">I132</f>
        <v>167.57</v>
      </c>
      <c r="J120" s="66">
        <f t="shared" si="131"/>
        <v>9.9699999999999989</v>
      </c>
      <c r="K120" s="25">
        <v>31</v>
      </c>
      <c r="L120" s="25">
        <v>1</v>
      </c>
      <c r="M120" s="25">
        <v>0</v>
      </c>
      <c r="N120" s="30">
        <v>37985</v>
      </c>
      <c r="O120" s="87">
        <v>208.8</v>
      </c>
      <c r="P120" s="59">
        <v>0.5</v>
      </c>
      <c r="Q120" s="25">
        <f t="shared" si="112"/>
        <v>25534862.882871006</v>
      </c>
      <c r="R120" s="65">
        <f t="shared" si="75"/>
        <v>24142219.226303224</v>
      </c>
      <c r="S120" s="25">
        <f t="shared" si="76"/>
        <v>141112.16124298796</v>
      </c>
      <c r="T120" s="38">
        <f t="shared" si="77"/>
        <v>5.5569641046685492E-3</v>
      </c>
    </row>
    <row r="121" spans="1:20" x14ac:dyDescent="0.2">
      <c r="A121" s="2">
        <v>44136</v>
      </c>
      <c r="B121">
        <f t="shared" si="72"/>
        <v>2020</v>
      </c>
      <c r="C121">
        <f t="shared" si="73"/>
        <v>11</v>
      </c>
      <c r="D121" s="69">
        <v>21906254.004819274</v>
      </c>
      <c r="E121" s="69">
        <v>1392643.6565677822</v>
      </c>
      <c r="F121" s="69">
        <v>23298897.661387056</v>
      </c>
      <c r="G121" s="63">
        <v>274.89999999999998</v>
      </c>
      <c r="H121" s="63">
        <v>0.10000000000000142</v>
      </c>
      <c r="I121" s="66">
        <f t="shared" ref="I121:J121" si="132">I133</f>
        <v>366.25</v>
      </c>
      <c r="J121" s="66">
        <f t="shared" si="132"/>
        <v>1.0000000000000142E-2</v>
      </c>
      <c r="K121" s="25">
        <v>30</v>
      </c>
      <c r="L121" s="25">
        <v>1</v>
      </c>
      <c r="M121" s="25">
        <v>0</v>
      </c>
      <c r="N121" s="30">
        <v>38048</v>
      </c>
      <c r="O121" s="87">
        <v>274.89999999999998</v>
      </c>
      <c r="P121" s="59">
        <v>0.10000000000000142</v>
      </c>
      <c r="Q121" s="25">
        <f t="shared" si="112"/>
        <v>24092125.946693484</v>
      </c>
      <c r="R121" s="65">
        <f t="shared" si="75"/>
        <v>22699482.290125702</v>
      </c>
      <c r="S121" s="25">
        <f t="shared" si="76"/>
        <v>793228.28530642763</v>
      </c>
      <c r="T121" s="38">
        <f t="shared" si="77"/>
        <v>3.4045743143506488E-2</v>
      </c>
    </row>
    <row r="122" spans="1:20" x14ac:dyDescent="0.2">
      <c r="A122" s="2">
        <v>44166</v>
      </c>
      <c r="B122">
        <f t="shared" si="72"/>
        <v>2020</v>
      </c>
      <c r="C122">
        <f t="shared" si="73"/>
        <v>12</v>
      </c>
      <c r="D122" s="69">
        <v>28015587.036144584</v>
      </c>
      <c r="E122" s="69">
        <v>1392643.6565677822</v>
      </c>
      <c r="F122" s="69">
        <v>29408230.692712367</v>
      </c>
      <c r="G122" s="63">
        <v>505.3</v>
      </c>
      <c r="H122" s="63">
        <v>0</v>
      </c>
      <c r="I122" s="66">
        <f t="shared" ref="I122:J122" si="133">I134</f>
        <v>513.3599999999999</v>
      </c>
      <c r="J122" s="66">
        <f t="shared" si="133"/>
        <v>0</v>
      </c>
      <c r="K122" s="25">
        <v>31</v>
      </c>
      <c r="L122" s="25">
        <v>0</v>
      </c>
      <c r="M122" s="25">
        <v>0</v>
      </c>
      <c r="N122" s="30">
        <v>38063</v>
      </c>
      <c r="O122" s="87">
        <v>505.3</v>
      </c>
      <c r="P122" s="59">
        <v>0</v>
      </c>
      <c r="Q122" s="25">
        <f t="shared" si="112"/>
        <v>29478639.207538672</v>
      </c>
      <c r="R122" s="65">
        <f t="shared" si="75"/>
        <v>28085995.55097089</v>
      </c>
      <c r="S122" s="25">
        <f t="shared" si="76"/>
        <v>70408.514826305211</v>
      </c>
      <c r="T122" s="38">
        <f t="shared" si="77"/>
        <v>2.3941771799196711E-3</v>
      </c>
    </row>
    <row r="123" spans="1:20" x14ac:dyDescent="0.2">
      <c r="A123" s="2">
        <v>44197</v>
      </c>
      <c r="B123">
        <f t="shared" si="72"/>
        <v>2021</v>
      </c>
      <c r="C123">
        <f t="shared" si="73"/>
        <v>1</v>
      </c>
      <c r="D123" s="69">
        <v>32091025.21445784</v>
      </c>
      <c r="E123" s="69">
        <v>1381348.8588926599</v>
      </c>
      <c r="F123" s="69">
        <v>33472374.0733505</v>
      </c>
      <c r="G123" s="63">
        <v>577.99999999999989</v>
      </c>
      <c r="H123" s="63">
        <v>0</v>
      </c>
      <c r="I123" s="66">
        <f t="shared" ref="I123:J123" si="134">I135</f>
        <v>625.5</v>
      </c>
      <c r="J123" s="66">
        <f t="shared" si="134"/>
        <v>0</v>
      </c>
      <c r="K123" s="25">
        <v>31</v>
      </c>
      <c r="L123" s="25">
        <v>0</v>
      </c>
      <c r="M123" s="25">
        <v>0</v>
      </c>
      <c r="N123" s="30">
        <v>38101</v>
      </c>
      <c r="O123" s="87">
        <v>577.99999999999989</v>
      </c>
      <c r="P123" s="59">
        <v>0</v>
      </c>
      <c r="Q123" s="25">
        <f t="shared" si="112"/>
        <v>33887312.591247469</v>
      </c>
      <c r="R123" s="65">
        <f t="shared" si="75"/>
        <v>32505963.732354809</v>
      </c>
      <c r="S123" s="25">
        <f t="shared" si="76"/>
        <v>414938.51789696887</v>
      </c>
      <c r="T123" s="38">
        <f t="shared" si="77"/>
        <v>1.2396447201136175E-2</v>
      </c>
    </row>
    <row r="124" spans="1:20" x14ac:dyDescent="0.2">
      <c r="A124" s="2">
        <v>44228</v>
      </c>
      <c r="B124">
        <f t="shared" si="72"/>
        <v>2021</v>
      </c>
      <c r="C124">
        <f t="shared" si="73"/>
        <v>2</v>
      </c>
      <c r="D124" s="69">
        <v>30522858.187951799</v>
      </c>
      <c r="E124" s="69">
        <v>1381348.8588926599</v>
      </c>
      <c r="F124" s="69">
        <v>31904207.04684446</v>
      </c>
      <c r="G124" s="63">
        <v>597.70000000000005</v>
      </c>
      <c r="H124" s="63">
        <v>0</v>
      </c>
      <c r="I124" s="66">
        <f t="shared" ref="I124:J124" si="135">I136</f>
        <v>573.20999999999992</v>
      </c>
      <c r="J124" s="66">
        <f t="shared" si="135"/>
        <v>0</v>
      </c>
      <c r="K124" s="25">
        <v>28</v>
      </c>
      <c r="L124" s="25">
        <v>0</v>
      </c>
      <c r="M124" s="25">
        <v>0</v>
      </c>
      <c r="N124" s="30">
        <v>38138</v>
      </c>
      <c r="O124" s="87">
        <v>597.70000000000005</v>
      </c>
      <c r="P124" s="59">
        <v>0</v>
      </c>
      <c r="Q124" s="25">
        <f t="shared" si="112"/>
        <v>31690273.482564528</v>
      </c>
      <c r="R124" s="65">
        <f t="shared" si="75"/>
        <v>30308924.623671867</v>
      </c>
      <c r="S124" s="25">
        <f t="shared" si="76"/>
        <v>-213933.56427993253</v>
      </c>
      <c r="T124" s="38">
        <f t="shared" si="77"/>
        <v>6.7054969887142832E-3</v>
      </c>
    </row>
    <row r="125" spans="1:20" x14ac:dyDescent="0.2">
      <c r="A125" s="2">
        <v>44256</v>
      </c>
      <c r="B125">
        <f t="shared" si="72"/>
        <v>2021</v>
      </c>
      <c r="C125">
        <f t="shared" si="73"/>
        <v>3</v>
      </c>
      <c r="D125" s="69">
        <v>26534307.575903594</v>
      </c>
      <c r="E125" s="69">
        <v>1381348.8588926599</v>
      </c>
      <c r="F125" s="69">
        <v>27915656.434796255</v>
      </c>
      <c r="G125" s="63">
        <v>398.70000000000005</v>
      </c>
      <c r="H125" s="63">
        <v>0</v>
      </c>
      <c r="I125" s="66">
        <f t="shared" ref="I125:J125" si="136">I137</f>
        <v>471.05</v>
      </c>
      <c r="J125" s="66">
        <f t="shared" si="136"/>
        <v>0.3</v>
      </c>
      <c r="K125" s="25">
        <v>31</v>
      </c>
      <c r="L125" s="25">
        <v>1</v>
      </c>
      <c r="M125" s="25">
        <v>0</v>
      </c>
      <c r="N125" s="30">
        <v>38255</v>
      </c>
      <c r="O125" s="87">
        <v>398.70000000000005</v>
      </c>
      <c r="P125" s="59">
        <v>0</v>
      </c>
      <c r="Q125" s="25">
        <f t="shared" si="112"/>
        <v>28563553.318219848</v>
      </c>
      <c r="R125" s="65">
        <f t="shared" si="75"/>
        <v>27182204.459327187</v>
      </c>
      <c r="S125" s="25">
        <f t="shared" si="76"/>
        <v>647896.8834235929</v>
      </c>
      <c r="T125" s="38">
        <f t="shared" si="77"/>
        <v>2.3209086447130923E-2</v>
      </c>
    </row>
    <row r="126" spans="1:20" x14ac:dyDescent="0.2">
      <c r="A126" s="2">
        <v>44287</v>
      </c>
      <c r="B126">
        <f t="shared" si="72"/>
        <v>2021</v>
      </c>
      <c r="C126">
        <f t="shared" si="73"/>
        <v>4</v>
      </c>
      <c r="D126" s="69">
        <v>24380831.836144578</v>
      </c>
      <c r="E126" s="69">
        <v>1381348.8588926599</v>
      </c>
      <c r="F126" s="69">
        <v>25762180.695037238</v>
      </c>
      <c r="G126" s="63">
        <v>242.4</v>
      </c>
      <c r="H126" s="63">
        <v>0</v>
      </c>
      <c r="I126" s="66">
        <f t="shared" ref="I126:J126" si="137">I138</f>
        <v>285.58000000000004</v>
      </c>
      <c r="J126" s="66">
        <f t="shared" si="137"/>
        <v>0.38999999999999985</v>
      </c>
      <c r="K126" s="25">
        <f t="shared" ref="K126:L141" si="138">K78</f>
        <v>30</v>
      </c>
      <c r="L126" s="25">
        <v>1</v>
      </c>
      <c r="M126" s="25">
        <v>0</v>
      </c>
      <c r="N126" s="30">
        <v>38336</v>
      </c>
      <c r="O126" s="87">
        <v>242.4</v>
      </c>
      <c r="P126" s="59">
        <v>0</v>
      </c>
      <c r="Q126" s="25">
        <f t="shared" si="112"/>
        <v>26160025.651950892</v>
      </c>
      <c r="R126" s="65">
        <f t="shared" si="75"/>
        <v>24778676.793058231</v>
      </c>
      <c r="S126" s="25">
        <f t="shared" si="76"/>
        <v>397844.95691365376</v>
      </c>
      <c r="T126" s="38">
        <f t="shared" si="77"/>
        <v>1.5442984490450904E-2</v>
      </c>
    </row>
    <row r="127" spans="1:20" x14ac:dyDescent="0.2">
      <c r="A127" s="2">
        <v>44317</v>
      </c>
      <c r="B127">
        <f t="shared" si="72"/>
        <v>2021</v>
      </c>
      <c r="C127">
        <f t="shared" si="73"/>
        <v>5</v>
      </c>
      <c r="D127" s="69">
        <v>26420547.893975921</v>
      </c>
      <c r="E127" s="69">
        <v>1381348.8588926599</v>
      </c>
      <c r="F127" s="69">
        <v>27801896.752868582</v>
      </c>
      <c r="G127" s="63">
        <v>118.79999999999998</v>
      </c>
      <c r="H127" s="63">
        <v>44.499999999999986</v>
      </c>
      <c r="I127" s="66">
        <f t="shared" ref="I127:J127" si="139">I139</f>
        <v>93.759999999999991</v>
      </c>
      <c r="J127" s="66">
        <f t="shared" si="139"/>
        <v>43.35</v>
      </c>
      <c r="K127" s="25">
        <f t="shared" si="138"/>
        <v>31</v>
      </c>
      <c r="L127" s="25">
        <v>1</v>
      </c>
      <c r="M127" s="25">
        <v>0</v>
      </c>
      <c r="N127" s="30">
        <v>38428</v>
      </c>
      <c r="O127" s="87">
        <v>118.79999999999998</v>
      </c>
      <c r="P127" s="59">
        <v>44.499999999999986</v>
      </c>
      <c r="Q127" s="25">
        <f t="shared" si="112"/>
        <v>27522285.288438171</v>
      </c>
      <c r="R127" s="65">
        <f t="shared" si="75"/>
        <v>26140936.429545511</v>
      </c>
      <c r="S127" s="25">
        <f t="shared" si="76"/>
        <v>-279611.46443041041</v>
      </c>
      <c r="T127" s="38">
        <f t="shared" si="77"/>
        <v>1.005728015307302E-2</v>
      </c>
    </row>
    <row r="128" spans="1:20" x14ac:dyDescent="0.2">
      <c r="A128" s="2">
        <v>44348</v>
      </c>
      <c r="B128">
        <f t="shared" ref="B128:B134" si="140">YEAR(A128)</f>
        <v>2021</v>
      </c>
      <c r="C128">
        <f t="shared" ref="C128:C134" si="141">MONTH(A128)</f>
        <v>6</v>
      </c>
      <c r="D128" s="69">
        <v>35429511.624096349</v>
      </c>
      <c r="E128" s="69">
        <v>1381348.8588926599</v>
      </c>
      <c r="F128" s="69">
        <v>36810860.482989006</v>
      </c>
      <c r="G128" s="63">
        <v>1.1999999999999993</v>
      </c>
      <c r="H128" s="63">
        <v>176.20000000000005</v>
      </c>
      <c r="I128" s="66">
        <f t="shared" ref="I128:J128" si="142">I140</f>
        <v>8.7399999999999984</v>
      </c>
      <c r="J128" s="66">
        <f t="shared" si="142"/>
        <v>118.63000000000002</v>
      </c>
      <c r="K128" s="25">
        <v>30</v>
      </c>
      <c r="L128" s="25">
        <v>0</v>
      </c>
      <c r="M128" s="25">
        <v>0</v>
      </c>
      <c r="N128" s="30">
        <v>38487</v>
      </c>
      <c r="O128" s="87">
        <v>1.1999999999999993</v>
      </c>
      <c r="P128" s="59">
        <v>176.20000000000005</v>
      </c>
      <c r="Q128" s="25">
        <f t="shared" si="112"/>
        <v>33829353.73417642</v>
      </c>
      <c r="R128" s="65">
        <f t="shared" ref="R128:R134" si="143">Q128-E128</f>
        <v>32448004.875283759</v>
      </c>
      <c r="S128" s="25">
        <f t="shared" ref="S128:S134" si="144">+Q128-F128</f>
        <v>-2981506.7488125861</v>
      </c>
      <c r="T128" s="38">
        <f t="shared" ref="T128:T134" si="145">ABS(S128/F128)</f>
        <v>8.0995301649913795E-2</v>
      </c>
    </row>
    <row r="129" spans="1:23" x14ac:dyDescent="0.2">
      <c r="A129" s="2">
        <v>44378</v>
      </c>
      <c r="B129">
        <f t="shared" si="140"/>
        <v>2021</v>
      </c>
      <c r="C129">
        <f t="shared" si="141"/>
        <v>7</v>
      </c>
      <c r="D129" s="69">
        <v>37354488.337349385</v>
      </c>
      <c r="E129" s="69">
        <v>1381348.8588926599</v>
      </c>
      <c r="F129" s="69">
        <v>38735837.196242042</v>
      </c>
      <c r="G129" s="63">
        <v>0</v>
      </c>
      <c r="H129" s="63">
        <v>166.3</v>
      </c>
      <c r="I129" s="66">
        <f t="shared" ref="I129:J129" si="146">I141</f>
        <v>0</v>
      </c>
      <c r="J129" s="66">
        <f t="shared" si="146"/>
        <v>207.41000000000003</v>
      </c>
      <c r="K129" s="25">
        <v>31</v>
      </c>
      <c r="L129" s="25">
        <v>0</v>
      </c>
      <c r="M129" s="25">
        <v>0</v>
      </c>
      <c r="N129" s="30">
        <v>38553</v>
      </c>
      <c r="O129" s="87">
        <v>0</v>
      </c>
      <c r="P129" s="59">
        <v>166.3</v>
      </c>
      <c r="Q129" s="25">
        <f t="shared" si="112"/>
        <v>40911927.085714616</v>
      </c>
      <c r="R129" s="65">
        <f t="shared" si="143"/>
        <v>39530578.226821959</v>
      </c>
      <c r="S129" s="25">
        <f t="shared" si="144"/>
        <v>2176089.889472574</v>
      </c>
      <c r="T129" s="38">
        <f t="shared" si="145"/>
        <v>5.6177690918312907E-2</v>
      </c>
    </row>
    <row r="130" spans="1:23" x14ac:dyDescent="0.2">
      <c r="A130" s="2">
        <v>44409</v>
      </c>
      <c r="B130">
        <f t="shared" si="140"/>
        <v>2021</v>
      </c>
      <c r="C130">
        <f t="shared" si="141"/>
        <v>8</v>
      </c>
      <c r="D130" s="69">
        <v>40364094.120481901</v>
      </c>
      <c r="E130" s="69">
        <v>1381348.8588926599</v>
      </c>
      <c r="F130" s="69">
        <v>41745442.979374558</v>
      </c>
      <c r="G130" s="63">
        <v>0</v>
      </c>
      <c r="H130" s="63">
        <v>241.4</v>
      </c>
      <c r="I130" s="66">
        <f t="shared" ref="I130:J130" si="147">I142</f>
        <v>0.29000000000000004</v>
      </c>
      <c r="J130" s="66">
        <f t="shared" si="147"/>
        <v>180.75000000000006</v>
      </c>
      <c r="K130" s="25">
        <v>31</v>
      </c>
      <c r="L130" s="25">
        <v>0</v>
      </c>
      <c r="M130" s="25">
        <v>0</v>
      </c>
      <c r="N130" s="30">
        <v>38570</v>
      </c>
      <c r="O130" s="87">
        <v>0</v>
      </c>
      <c r="P130" s="59">
        <v>241.4</v>
      </c>
      <c r="Q130" s="25">
        <f t="shared" si="112"/>
        <v>38537568.801076144</v>
      </c>
      <c r="R130" s="65">
        <f t="shared" si="143"/>
        <v>37156219.942183487</v>
      </c>
      <c r="S130" s="25">
        <f t="shared" si="144"/>
        <v>-3207874.1782984138</v>
      </c>
      <c r="T130" s="38">
        <f t="shared" si="145"/>
        <v>7.6843697164343153E-2</v>
      </c>
    </row>
    <row r="131" spans="1:23" x14ac:dyDescent="0.2">
      <c r="A131" s="2">
        <v>44440</v>
      </c>
      <c r="B131">
        <f t="shared" si="140"/>
        <v>2021</v>
      </c>
      <c r="C131">
        <f t="shared" si="141"/>
        <v>9</v>
      </c>
      <c r="D131" s="69">
        <v>30965429.060240969</v>
      </c>
      <c r="E131" s="69">
        <v>1381348.8588926599</v>
      </c>
      <c r="F131" s="69">
        <v>32346777.91913363</v>
      </c>
      <c r="G131" s="63">
        <v>14.3</v>
      </c>
      <c r="H131" s="63">
        <v>63.599999999999994</v>
      </c>
      <c r="I131" s="66">
        <f t="shared" ref="I131:J131" si="148">I143</f>
        <v>27</v>
      </c>
      <c r="J131" s="66">
        <f t="shared" si="148"/>
        <v>80.61</v>
      </c>
      <c r="K131" s="25">
        <v>30</v>
      </c>
      <c r="L131" s="25">
        <v>1</v>
      </c>
      <c r="M131" s="25">
        <v>1</v>
      </c>
      <c r="N131" s="30">
        <v>38649</v>
      </c>
      <c r="O131" s="87">
        <v>14.3</v>
      </c>
      <c r="P131" s="59">
        <v>63.599999999999994</v>
      </c>
      <c r="Q131" s="25">
        <f t="shared" si="112"/>
        <v>33358115.605610248</v>
      </c>
      <c r="R131" s="65">
        <f t="shared" si="143"/>
        <v>31976766.746717587</v>
      </c>
      <c r="S131" s="25">
        <f t="shared" si="144"/>
        <v>1011337.6864766181</v>
      </c>
      <c r="T131" s="38">
        <f t="shared" si="145"/>
        <v>3.1265484587211262E-2</v>
      </c>
    </row>
    <row r="132" spans="1:23" x14ac:dyDescent="0.2">
      <c r="A132" s="2">
        <v>44470</v>
      </c>
      <c r="B132">
        <f t="shared" si="140"/>
        <v>2021</v>
      </c>
      <c r="C132">
        <f t="shared" si="141"/>
        <v>10</v>
      </c>
      <c r="D132" s="69">
        <v>24701351.469879605</v>
      </c>
      <c r="E132" s="69">
        <v>1381348.8588926599</v>
      </c>
      <c r="F132" s="69">
        <v>26082700.328772265</v>
      </c>
      <c r="G132" s="63">
        <v>102.60000000000001</v>
      </c>
      <c r="H132" s="63">
        <v>24.999999999999993</v>
      </c>
      <c r="I132" s="66">
        <f t="shared" ref="I132:J132" si="149">I144</f>
        <v>167.57</v>
      </c>
      <c r="J132" s="66">
        <f t="shared" si="149"/>
        <v>9.9699999999999989</v>
      </c>
      <c r="K132" s="25">
        <v>31</v>
      </c>
      <c r="L132" s="25">
        <v>1</v>
      </c>
      <c r="M132" s="25">
        <v>0</v>
      </c>
      <c r="N132" s="30">
        <v>38774</v>
      </c>
      <c r="O132" s="87">
        <v>102.60000000000001</v>
      </c>
      <c r="P132" s="59">
        <v>24.999999999999993</v>
      </c>
      <c r="Q132" s="25">
        <f t="shared" si="112"/>
        <v>25854660.662450865</v>
      </c>
      <c r="R132" s="65">
        <f t="shared" si="143"/>
        <v>24473311.803558204</v>
      </c>
      <c r="S132" s="25">
        <f t="shared" si="144"/>
        <v>-228039.66632140055</v>
      </c>
      <c r="T132" s="38">
        <f t="shared" si="145"/>
        <v>8.742946989650691E-3</v>
      </c>
    </row>
    <row r="133" spans="1:23" x14ac:dyDescent="0.2">
      <c r="A133" s="2">
        <v>44501</v>
      </c>
      <c r="B133">
        <f t="shared" si="140"/>
        <v>2021</v>
      </c>
      <c r="C133">
        <f t="shared" si="141"/>
        <v>11</v>
      </c>
      <c r="D133" s="69">
        <v>23015449.214457814</v>
      </c>
      <c r="E133" s="69">
        <v>1381348.8588926599</v>
      </c>
      <c r="F133" s="69">
        <v>24396798.073350474</v>
      </c>
      <c r="G133" s="63">
        <v>353.7</v>
      </c>
      <c r="H133" s="63">
        <v>0</v>
      </c>
      <c r="I133" s="66">
        <f t="shared" ref="I133:J133" si="150">I145</f>
        <v>366.25</v>
      </c>
      <c r="J133" s="66">
        <f t="shared" si="150"/>
        <v>1.0000000000000142E-2</v>
      </c>
      <c r="K133" s="25">
        <f t="shared" ref="K133" si="151">K85</f>
        <v>30</v>
      </c>
      <c r="L133" s="25">
        <v>1</v>
      </c>
      <c r="M133" s="25">
        <v>0</v>
      </c>
      <c r="N133" s="30">
        <v>38781</v>
      </c>
      <c r="O133" s="87">
        <v>353.7</v>
      </c>
      <c r="P133" s="59">
        <v>0</v>
      </c>
      <c r="Q133" s="25">
        <f t="shared" si="112"/>
        <v>24506958.531021338</v>
      </c>
      <c r="R133" s="65">
        <f t="shared" si="143"/>
        <v>23125609.672128677</v>
      </c>
      <c r="S133" s="25">
        <f t="shared" si="144"/>
        <v>110160.45767086372</v>
      </c>
      <c r="T133" s="38">
        <f t="shared" si="145"/>
        <v>4.5153653909689104E-3</v>
      </c>
    </row>
    <row r="134" spans="1:23" x14ac:dyDescent="0.2">
      <c r="A134" s="2">
        <v>44531</v>
      </c>
      <c r="B134">
        <f t="shared" si="140"/>
        <v>2021</v>
      </c>
      <c r="C134">
        <f t="shared" si="141"/>
        <v>12</v>
      </c>
      <c r="D134" s="69">
        <v>28628265.918072276</v>
      </c>
      <c r="E134" s="69">
        <v>1381348.8588926599</v>
      </c>
      <c r="F134" s="69">
        <v>30009614.776964936</v>
      </c>
      <c r="G134" s="63">
        <v>443.4</v>
      </c>
      <c r="H134" s="63">
        <v>0</v>
      </c>
      <c r="I134" s="66">
        <f t="shared" ref="I134:J134" si="152">I146</f>
        <v>513.3599999999999</v>
      </c>
      <c r="J134" s="66">
        <f t="shared" si="152"/>
        <v>0</v>
      </c>
      <c r="K134" s="25">
        <f t="shared" ref="K134" si="153">K86</f>
        <v>31</v>
      </c>
      <c r="L134" s="25">
        <v>0</v>
      </c>
      <c r="M134" s="25">
        <v>0</v>
      </c>
      <c r="N134" s="30">
        <v>38823</v>
      </c>
      <c r="O134" s="87">
        <v>443.4</v>
      </c>
      <c r="P134" s="59">
        <v>0</v>
      </c>
      <c r="Q134" s="25">
        <f t="shared" si="112"/>
        <v>30620753.697219077</v>
      </c>
      <c r="R134" s="65">
        <f t="shared" si="143"/>
        <v>29239404.838326417</v>
      </c>
      <c r="S134" s="25">
        <f t="shared" si="144"/>
        <v>611138.92025414109</v>
      </c>
      <c r="T134" s="38">
        <f t="shared" si="145"/>
        <v>2.0364770584234387E-2</v>
      </c>
      <c r="U134" s="22" t="s">
        <v>4</v>
      </c>
    </row>
    <row r="135" spans="1:23" x14ac:dyDescent="0.2">
      <c r="A135" s="2">
        <v>44562</v>
      </c>
      <c r="B135">
        <f t="shared" ref="B135:B158" si="154">YEAR(A135)</f>
        <v>2022</v>
      </c>
      <c r="C135">
        <f t="shared" ref="C135:C158" si="155">MONTH(A135)</f>
        <v>1</v>
      </c>
      <c r="D135" s="69"/>
      <c r="E135" s="69">
        <v>1378205.8244644934</v>
      </c>
      <c r="F135" s="69"/>
      <c r="G135" s="66">
        <v>625.5</v>
      </c>
      <c r="H135" s="66">
        <v>0</v>
      </c>
      <c r="I135" s="66">
        <f t="shared" ref="I135:I157" si="156">G135</f>
        <v>625.5</v>
      </c>
      <c r="J135" s="66">
        <f t="shared" ref="J135:J157" si="157">H135</f>
        <v>0</v>
      </c>
      <c r="K135" s="25">
        <f t="shared" si="138"/>
        <v>31</v>
      </c>
      <c r="L135" s="25">
        <f t="shared" si="138"/>
        <v>0</v>
      </c>
      <c r="M135" s="25">
        <f>M123</f>
        <v>0</v>
      </c>
      <c r="N135" s="67">
        <v>38885.5</v>
      </c>
      <c r="O135" s="73">
        <f>G135*U135</f>
        <v>0</v>
      </c>
      <c r="P135" s="77">
        <f>H135*U135</f>
        <v>0</v>
      </c>
      <c r="Q135" s="25">
        <f t="shared" ref="Q135:Q158" si="158">$V$9+G135*$V$10+H135*$V$11+K135*$V$12+L135*$V$13+M135*$V$14+N135*$V$15+O135*$V$16+P135*$V$17</f>
        <v>31158018.634783413</v>
      </c>
      <c r="R135" s="65">
        <f t="shared" ref="R135:R158" si="159">Q135-E135</f>
        <v>29779812.810318921</v>
      </c>
      <c r="S135" s="25">
        <f t="shared" ref="S135:S158" si="160">+Q135-F135</f>
        <v>31158018.634783413</v>
      </c>
      <c r="T135" s="38"/>
      <c r="U135" s="76">
        <v>0</v>
      </c>
    </row>
    <row r="136" spans="1:23" x14ac:dyDescent="0.2">
      <c r="A136" s="2">
        <v>44593</v>
      </c>
      <c r="B136">
        <f t="shared" si="154"/>
        <v>2022</v>
      </c>
      <c r="C136">
        <f t="shared" si="155"/>
        <v>2</v>
      </c>
      <c r="D136" s="69"/>
      <c r="E136" s="69">
        <f>E135</f>
        <v>1378205.8244644934</v>
      </c>
      <c r="F136" s="69"/>
      <c r="G136" s="66">
        <v>573.20999999999992</v>
      </c>
      <c r="H136" s="66">
        <v>0</v>
      </c>
      <c r="I136" s="66">
        <f t="shared" si="156"/>
        <v>573.20999999999992</v>
      </c>
      <c r="J136" s="66">
        <f t="shared" si="157"/>
        <v>0</v>
      </c>
      <c r="K136" s="25">
        <f t="shared" si="138"/>
        <v>28</v>
      </c>
      <c r="L136" s="25">
        <f t="shared" si="138"/>
        <v>0</v>
      </c>
      <c r="M136" s="25">
        <f t="shared" ref="M136:M158" si="161">M124</f>
        <v>0</v>
      </c>
      <c r="N136" s="67">
        <v>38948</v>
      </c>
      <c r="O136" s="73">
        <f t="shared" ref="O136:O158" si="162">G136*U136</f>
        <v>0</v>
      </c>
      <c r="P136" s="77">
        <f t="shared" ref="P136:P158" si="163">H136*U136</f>
        <v>0</v>
      </c>
      <c r="Q136" s="25">
        <f t="shared" si="158"/>
        <v>28637594.872008018</v>
      </c>
      <c r="R136" s="65">
        <f t="shared" si="159"/>
        <v>27259389.047543526</v>
      </c>
      <c r="S136" s="25">
        <f t="shared" si="160"/>
        <v>28637594.872008018</v>
      </c>
      <c r="T136" s="38"/>
      <c r="U136" s="76">
        <v>0</v>
      </c>
    </row>
    <row r="137" spans="1:23" x14ac:dyDescent="0.2">
      <c r="A137" s="2">
        <v>44621</v>
      </c>
      <c r="B137">
        <f t="shared" si="154"/>
        <v>2022</v>
      </c>
      <c r="C137">
        <f t="shared" si="155"/>
        <v>3</v>
      </c>
      <c r="D137" s="69"/>
      <c r="E137" s="69">
        <f t="shared" ref="E137:E146" si="164">E136</f>
        <v>1378205.8244644934</v>
      </c>
      <c r="F137" s="69"/>
      <c r="G137" s="66">
        <v>471.05</v>
      </c>
      <c r="H137" s="66">
        <v>0.3</v>
      </c>
      <c r="I137" s="66">
        <f t="shared" si="156"/>
        <v>471.05</v>
      </c>
      <c r="J137" s="66">
        <f t="shared" si="157"/>
        <v>0.3</v>
      </c>
      <c r="K137" s="25">
        <f t="shared" si="138"/>
        <v>31</v>
      </c>
      <c r="L137" s="25">
        <f t="shared" si="138"/>
        <v>1</v>
      </c>
      <c r="M137" s="25">
        <f t="shared" si="161"/>
        <v>0</v>
      </c>
      <c r="N137" s="67">
        <v>39010.5</v>
      </c>
      <c r="O137" s="73">
        <f t="shared" si="162"/>
        <v>0</v>
      </c>
      <c r="P137" s="77">
        <f t="shared" si="163"/>
        <v>0</v>
      </c>
      <c r="Q137" s="25">
        <f t="shared" si="158"/>
        <v>27026010.836388402</v>
      </c>
      <c r="R137" s="65">
        <f t="shared" si="159"/>
        <v>25647805.011923909</v>
      </c>
      <c r="S137" s="25">
        <f t="shared" si="160"/>
        <v>27026010.836388402</v>
      </c>
      <c r="T137" s="38"/>
      <c r="U137" s="76">
        <v>0</v>
      </c>
    </row>
    <row r="138" spans="1:23" x14ac:dyDescent="0.2">
      <c r="A138" s="2">
        <v>44652</v>
      </c>
      <c r="B138">
        <f t="shared" si="154"/>
        <v>2022</v>
      </c>
      <c r="C138">
        <f t="shared" si="155"/>
        <v>4</v>
      </c>
      <c r="D138" s="69"/>
      <c r="E138" s="69">
        <f t="shared" si="164"/>
        <v>1378205.8244644934</v>
      </c>
      <c r="F138" s="69"/>
      <c r="G138" s="66">
        <v>285.58000000000004</v>
      </c>
      <c r="H138" s="66">
        <v>0.38999999999999985</v>
      </c>
      <c r="I138" s="66">
        <f t="shared" si="156"/>
        <v>285.58000000000004</v>
      </c>
      <c r="J138" s="66">
        <f t="shared" si="157"/>
        <v>0.38999999999999985</v>
      </c>
      <c r="K138" s="25">
        <f t="shared" si="138"/>
        <v>30</v>
      </c>
      <c r="L138" s="25">
        <f t="shared" si="138"/>
        <v>1</v>
      </c>
      <c r="M138" s="25">
        <f t="shared" si="161"/>
        <v>0</v>
      </c>
      <c r="N138" s="67">
        <v>39073</v>
      </c>
      <c r="O138" s="73">
        <f t="shared" si="162"/>
        <v>0</v>
      </c>
      <c r="P138" s="77">
        <f t="shared" si="163"/>
        <v>0</v>
      </c>
      <c r="Q138" s="25">
        <f t="shared" si="158"/>
        <v>24747231.610514827</v>
      </c>
      <c r="R138" s="65">
        <f t="shared" si="159"/>
        <v>23369025.786050335</v>
      </c>
      <c r="S138" s="25">
        <f t="shared" si="160"/>
        <v>24747231.610514827</v>
      </c>
      <c r="T138" s="38"/>
      <c r="U138" s="76">
        <v>0</v>
      </c>
    </row>
    <row r="139" spans="1:23" x14ac:dyDescent="0.2">
      <c r="A139" s="2">
        <v>44682</v>
      </c>
      <c r="B139">
        <f t="shared" si="154"/>
        <v>2022</v>
      </c>
      <c r="C139">
        <f t="shared" si="155"/>
        <v>5</v>
      </c>
      <c r="D139" s="69"/>
      <c r="E139" s="69">
        <f t="shared" si="164"/>
        <v>1378205.8244644934</v>
      </c>
      <c r="F139" s="69"/>
      <c r="G139" s="66">
        <v>93.759999999999991</v>
      </c>
      <c r="H139" s="66">
        <v>43.35</v>
      </c>
      <c r="I139" s="66">
        <f t="shared" si="156"/>
        <v>93.759999999999991</v>
      </c>
      <c r="J139" s="66">
        <f t="shared" si="157"/>
        <v>43.35</v>
      </c>
      <c r="K139" s="25">
        <f t="shared" si="138"/>
        <v>31</v>
      </c>
      <c r="L139" s="25">
        <f t="shared" si="138"/>
        <v>1</v>
      </c>
      <c r="M139" s="25">
        <f t="shared" si="161"/>
        <v>0</v>
      </c>
      <c r="N139" s="67">
        <v>39135.5</v>
      </c>
      <c r="O139" s="73">
        <f t="shared" si="162"/>
        <v>0</v>
      </c>
      <c r="P139" s="77">
        <f t="shared" si="163"/>
        <v>0</v>
      </c>
      <c r="Q139" s="25">
        <f t="shared" si="158"/>
        <v>26082515.020797811</v>
      </c>
      <c r="R139" s="65">
        <f t="shared" si="159"/>
        <v>24704309.196333319</v>
      </c>
      <c r="S139" s="25">
        <f t="shared" si="160"/>
        <v>26082515.020797811</v>
      </c>
      <c r="T139" s="38"/>
      <c r="U139" s="76">
        <v>0</v>
      </c>
    </row>
    <row r="140" spans="1:23" x14ac:dyDescent="0.2">
      <c r="A140" s="2">
        <v>44713</v>
      </c>
      <c r="B140">
        <f t="shared" si="154"/>
        <v>2022</v>
      </c>
      <c r="C140">
        <f t="shared" si="155"/>
        <v>6</v>
      </c>
      <c r="D140" s="69"/>
      <c r="E140" s="69">
        <f t="shared" si="164"/>
        <v>1378205.8244644934</v>
      </c>
      <c r="F140" s="69"/>
      <c r="G140" s="66">
        <v>8.7399999999999984</v>
      </c>
      <c r="H140" s="66">
        <v>118.63000000000002</v>
      </c>
      <c r="I140" s="66">
        <f t="shared" si="156"/>
        <v>8.7399999999999984</v>
      </c>
      <c r="J140" s="66">
        <f t="shared" si="157"/>
        <v>118.63000000000002</v>
      </c>
      <c r="K140" s="25">
        <f t="shared" si="138"/>
        <v>30</v>
      </c>
      <c r="L140" s="25">
        <f t="shared" si="138"/>
        <v>0</v>
      </c>
      <c r="M140" s="25">
        <f t="shared" si="161"/>
        <v>0</v>
      </c>
      <c r="N140" s="67">
        <v>39198</v>
      </c>
      <c r="O140" s="73">
        <f t="shared" si="162"/>
        <v>0</v>
      </c>
      <c r="P140" s="77">
        <f t="shared" si="163"/>
        <v>0</v>
      </c>
      <c r="Q140" s="25">
        <f t="shared" si="158"/>
        <v>31533520.780458279</v>
      </c>
      <c r="R140" s="65">
        <f t="shared" si="159"/>
        <v>30155314.955993786</v>
      </c>
      <c r="S140" s="25">
        <f t="shared" si="160"/>
        <v>31533520.780458279</v>
      </c>
      <c r="T140" s="38"/>
      <c r="U140" s="76">
        <v>0</v>
      </c>
    </row>
    <row r="141" spans="1:23" x14ac:dyDescent="0.2">
      <c r="A141" s="2">
        <v>44743</v>
      </c>
      <c r="B141">
        <f t="shared" si="154"/>
        <v>2022</v>
      </c>
      <c r="C141">
        <f t="shared" si="155"/>
        <v>7</v>
      </c>
      <c r="D141" s="69"/>
      <c r="E141" s="69">
        <f t="shared" si="164"/>
        <v>1378205.8244644934</v>
      </c>
      <c r="F141" s="69"/>
      <c r="G141" s="66">
        <v>0</v>
      </c>
      <c r="H141" s="66">
        <v>207.41000000000003</v>
      </c>
      <c r="I141" s="66">
        <f t="shared" si="156"/>
        <v>0</v>
      </c>
      <c r="J141" s="66">
        <f t="shared" si="157"/>
        <v>207.41000000000003</v>
      </c>
      <c r="K141" s="25">
        <f t="shared" si="138"/>
        <v>31</v>
      </c>
      <c r="L141" s="25">
        <f t="shared" si="138"/>
        <v>0</v>
      </c>
      <c r="M141" s="25">
        <f t="shared" si="161"/>
        <v>0</v>
      </c>
      <c r="N141" s="67">
        <v>39260.5</v>
      </c>
      <c r="O141" s="73">
        <f t="shared" si="162"/>
        <v>0</v>
      </c>
      <c r="P141" s="77">
        <f t="shared" si="163"/>
        <v>0</v>
      </c>
      <c r="Q141" s="25">
        <f t="shared" si="158"/>
        <v>36893514.225122161</v>
      </c>
      <c r="R141" s="65">
        <f t="shared" si="159"/>
        <v>35515308.400657669</v>
      </c>
      <c r="S141" s="25">
        <f t="shared" si="160"/>
        <v>36893514.225122161</v>
      </c>
      <c r="T141" s="38"/>
      <c r="U141" s="76">
        <v>0</v>
      </c>
    </row>
    <row r="142" spans="1:23" x14ac:dyDescent="0.2">
      <c r="A142" s="2">
        <v>44774</v>
      </c>
      <c r="B142">
        <f t="shared" si="154"/>
        <v>2022</v>
      </c>
      <c r="C142">
        <f t="shared" si="155"/>
        <v>8</v>
      </c>
      <c r="D142" s="69"/>
      <c r="E142" s="69">
        <f t="shared" si="164"/>
        <v>1378205.8244644934</v>
      </c>
      <c r="F142" s="69"/>
      <c r="G142" s="66">
        <v>0.29000000000000004</v>
      </c>
      <c r="H142" s="66">
        <v>180.75000000000006</v>
      </c>
      <c r="I142" s="66">
        <f t="shared" si="156"/>
        <v>0.29000000000000004</v>
      </c>
      <c r="J142" s="66">
        <f t="shared" si="157"/>
        <v>180.75000000000006</v>
      </c>
      <c r="K142" s="25">
        <f t="shared" ref="K142:L157" si="165">K94</f>
        <v>31</v>
      </c>
      <c r="L142" s="25">
        <f t="shared" si="165"/>
        <v>0</v>
      </c>
      <c r="M142" s="25">
        <f t="shared" si="161"/>
        <v>0</v>
      </c>
      <c r="N142" s="67">
        <v>39323</v>
      </c>
      <c r="O142" s="73">
        <f t="shared" si="162"/>
        <v>0</v>
      </c>
      <c r="P142" s="77">
        <f t="shared" si="163"/>
        <v>0</v>
      </c>
      <c r="Q142" s="25">
        <f t="shared" si="158"/>
        <v>35521623.712049045</v>
      </c>
      <c r="R142" s="65">
        <f t="shared" si="159"/>
        <v>34143417.887584552</v>
      </c>
      <c r="S142" s="25">
        <f t="shared" si="160"/>
        <v>35521623.712049045</v>
      </c>
      <c r="T142" s="38"/>
      <c r="U142" s="76">
        <v>0</v>
      </c>
    </row>
    <row r="143" spans="1:23" x14ac:dyDescent="0.2">
      <c r="A143" s="2">
        <v>44805</v>
      </c>
      <c r="B143">
        <f t="shared" si="154"/>
        <v>2022</v>
      </c>
      <c r="C143">
        <f t="shared" si="155"/>
        <v>9</v>
      </c>
      <c r="D143" s="69"/>
      <c r="E143" s="69">
        <f t="shared" si="164"/>
        <v>1378205.8244644934</v>
      </c>
      <c r="F143" s="69"/>
      <c r="G143" s="66">
        <v>27</v>
      </c>
      <c r="H143" s="66">
        <v>80.61</v>
      </c>
      <c r="I143" s="66">
        <f t="shared" si="156"/>
        <v>27</v>
      </c>
      <c r="J143" s="66">
        <f t="shared" si="157"/>
        <v>80.61</v>
      </c>
      <c r="K143" s="25">
        <f t="shared" si="165"/>
        <v>30</v>
      </c>
      <c r="L143" s="25">
        <f t="shared" si="165"/>
        <v>1</v>
      </c>
      <c r="M143" s="25">
        <f t="shared" si="161"/>
        <v>1</v>
      </c>
      <c r="N143" s="67">
        <v>39385.5</v>
      </c>
      <c r="O143" s="73">
        <f t="shared" si="162"/>
        <v>0</v>
      </c>
      <c r="P143" s="77">
        <f t="shared" si="163"/>
        <v>0</v>
      </c>
      <c r="Q143" s="25">
        <f t="shared" si="158"/>
        <v>28624954.170603666</v>
      </c>
      <c r="R143" s="65">
        <f t="shared" si="159"/>
        <v>27246748.346139174</v>
      </c>
      <c r="S143" s="25">
        <f t="shared" si="160"/>
        <v>28624954.170603666</v>
      </c>
      <c r="T143" s="38"/>
      <c r="U143" s="76">
        <v>0</v>
      </c>
    </row>
    <row r="144" spans="1:23" x14ac:dyDescent="0.2">
      <c r="A144" s="2">
        <v>44835</v>
      </c>
      <c r="B144">
        <f t="shared" si="154"/>
        <v>2022</v>
      </c>
      <c r="C144">
        <f t="shared" si="155"/>
        <v>10</v>
      </c>
      <c r="D144" s="69"/>
      <c r="E144" s="69">
        <f t="shared" si="164"/>
        <v>1378205.8244644934</v>
      </c>
      <c r="F144" s="69"/>
      <c r="G144" s="66">
        <v>167.57</v>
      </c>
      <c r="H144" s="66">
        <v>9.9699999999999989</v>
      </c>
      <c r="I144" s="66">
        <f t="shared" si="156"/>
        <v>167.57</v>
      </c>
      <c r="J144" s="66">
        <f t="shared" si="157"/>
        <v>9.9699999999999989</v>
      </c>
      <c r="K144" s="25">
        <f t="shared" si="165"/>
        <v>31</v>
      </c>
      <c r="L144" s="25">
        <f t="shared" si="165"/>
        <v>1</v>
      </c>
      <c r="M144" s="25">
        <f t="shared" si="161"/>
        <v>0</v>
      </c>
      <c r="N144" s="67">
        <v>39448</v>
      </c>
      <c r="O144" s="73">
        <f t="shared" si="162"/>
        <v>0</v>
      </c>
      <c r="P144" s="77">
        <f t="shared" si="163"/>
        <v>0</v>
      </c>
      <c r="Q144" s="25">
        <f t="shared" si="158"/>
        <v>25144266.708666936</v>
      </c>
      <c r="R144" s="65">
        <f t="shared" si="159"/>
        <v>23766060.884202443</v>
      </c>
      <c r="S144" s="25">
        <f t="shared" si="160"/>
        <v>25144266.708666936</v>
      </c>
      <c r="T144" s="38"/>
      <c r="U144" s="76">
        <v>0</v>
      </c>
      <c r="V144" s="91"/>
      <c r="W144" s="92"/>
    </row>
    <row r="145" spans="1:23" x14ac:dyDescent="0.2">
      <c r="A145" s="2">
        <v>44866</v>
      </c>
      <c r="B145">
        <f t="shared" si="154"/>
        <v>2022</v>
      </c>
      <c r="C145">
        <f t="shared" si="155"/>
        <v>11</v>
      </c>
      <c r="D145" s="69"/>
      <c r="E145" s="69">
        <f t="shared" si="164"/>
        <v>1378205.8244644934</v>
      </c>
      <c r="F145" s="69"/>
      <c r="G145" s="66">
        <v>366.25</v>
      </c>
      <c r="H145" s="66">
        <v>1.0000000000000142E-2</v>
      </c>
      <c r="I145" s="66">
        <f t="shared" si="156"/>
        <v>366.25</v>
      </c>
      <c r="J145" s="66">
        <f t="shared" si="157"/>
        <v>1.0000000000000142E-2</v>
      </c>
      <c r="K145" s="25">
        <f t="shared" si="165"/>
        <v>30</v>
      </c>
      <c r="L145" s="25">
        <f t="shared" si="165"/>
        <v>1</v>
      </c>
      <c r="M145" s="25">
        <f t="shared" si="161"/>
        <v>0</v>
      </c>
      <c r="N145" s="67">
        <v>39510.5</v>
      </c>
      <c r="O145" s="73">
        <f t="shared" si="162"/>
        <v>0</v>
      </c>
      <c r="P145" s="77">
        <f t="shared" si="163"/>
        <v>0</v>
      </c>
      <c r="Q145" s="25">
        <f t="shared" si="158"/>
        <v>25689268.013154492</v>
      </c>
      <c r="R145" s="65">
        <f t="shared" si="159"/>
        <v>24311062.188689999</v>
      </c>
      <c r="S145" s="25">
        <f t="shared" si="160"/>
        <v>25689268.013154492</v>
      </c>
      <c r="T145" s="38"/>
      <c r="U145" s="76">
        <v>0</v>
      </c>
      <c r="V145" s="91"/>
      <c r="W145" s="92"/>
    </row>
    <row r="146" spans="1:23" x14ac:dyDescent="0.2">
      <c r="A146" s="2">
        <v>44896</v>
      </c>
      <c r="B146">
        <f t="shared" si="154"/>
        <v>2022</v>
      </c>
      <c r="C146">
        <f t="shared" si="155"/>
        <v>12</v>
      </c>
      <c r="D146" s="69"/>
      <c r="E146" s="69">
        <f t="shared" si="164"/>
        <v>1378205.8244644934</v>
      </c>
      <c r="F146" s="69"/>
      <c r="G146" s="66">
        <v>513.3599999999999</v>
      </c>
      <c r="H146" s="66">
        <v>0</v>
      </c>
      <c r="I146" s="66">
        <f t="shared" si="156"/>
        <v>513.3599999999999</v>
      </c>
      <c r="J146" s="66">
        <f t="shared" si="157"/>
        <v>0</v>
      </c>
      <c r="K146" s="25">
        <f t="shared" si="165"/>
        <v>31</v>
      </c>
      <c r="L146" s="25">
        <f t="shared" si="165"/>
        <v>0</v>
      </c>
      <c r="M146" s="25">
        <f t="shared" si="161"/>
        <v>0</v>
      </c>
      <c r="N146" s="67">
        <v>39573</v>
      </c>
      <c r="O146" s="73">
        <f t="shared" si="162"/>
        <v>0</v>
      </c>
      <c r="P146" s="77">
        <f t="shared" si="163"/>
        <v>0</v>
      </c>
      <c r="Q146" s="25">
        <f t="shared" si="158"/>
        <v>30582985.570102416</v>
      </c>
      <c r="R146" s="65">
        <f t="shared" si="159"/>
        <v>29204779.745637923</v>
      </c>
      <c r="S146" s="25">
        <f t="shared" si="160"/>
        <v>30582985.570102416</v>
      </c>
      <c r="T146" s="38"/>
      <c r="U146" s="76">
        <v>0</v>
      </c>
      <c r="V146" s="91"/>
      <c r="W146" s="92"/>
    </row>
    <row r="147" spans="1:23" ht="12.75" customHeight="1" x14ac:dyDescent="0.2">
      <c r="A147" s="2">
        <v>44927</v>
      </c>
      <c r="B147">
        <f t="shared" si="154"/>
        <v>2023</v>
      </c>
      <c r="C147">
        <f t="shared" si="155"/>
        <v>1</v>
      </c>
      <c r="D147" s="69"/>
      <c r="E147" s="69">
        <v>1371685.3096250817</v>
      </c>
      <c r="G147" s="66">
        <f t="shared" ref="G147:H158" si="166">G135</f>
        <v>625.5</v>
      </c>
      <c r="H147" s="66">
        <f t="shared" si="166"/>
        <v>0</v>
      </c>
      <c r="I147" s="66">
        <f t="shared" si="156"/>
        <v>625.5</v>
      </c>
      <c r="J147" s="66">
        <f t="shared" si="157"/>
        <v>0</v>
      </c>
      <c r="K147" s="25">
        <f t="shared" si="165"/>
        <v>31</v>
      </c>
      <c r="L147" s="25">
        <f t="shared" si="165"/>
        <v>0</v>
      </c>
      <c r="M147" s="25">
        <f t="shared" si="161"/>
        <v>0</v>
      </c>
      <c r="N147" s="67">
        <v>39652.166666666664</v>
      </c>
      <c r="O147" s="73">
        <f t="shared" si="162"/>
        <v>0</v>
      </c>
      <c r="P147" s="77">
        <f t="shared" si="163"/>
        <v>0</v>
      </c>
      <c r="Q147" s="25">
        <f t="shared" si="158"/>
        <v>31609176.887763288</v>
      </c>
      <c r="R147" s="65">
        <f t="shared" si="159"/>
        <v>30237491.578138206</v>
      </c>
      <c r="S147" s="25">
        <f t="shared" si="160"/>
        <v>31609176.887763288</v>
      </c>
      <c r="T147" s="38"/>
      <c r="U147" s="76">
        <v>0</v>
      </c>
      <c r="V147" s="23"/>
      <c r="W147" s="30"/>
    </row>
    <row r="148" spans="1:23" x14ac:dyDescent="0.2">
      <c r="A148" s="2">
        <v>44958</v>
      </c>
      <c r="B148">
        <f t="shared" si="154"/>
        <v>2023</v>
      </c>
      <c r="C148">
        <f t="shared" si="155"/>
        <v>2</v>
      </c>
      <c r="D148" s="69"/>
      <c r="E148" s="69">
        <f>E147</f>
        <v>1371685.3096250817</v>
      </c>
      <c r="G148" s="66">
        <f t="shared" si="166"/>
        <v>573.20999999999992</v>
      </c>
      <c r="H148" s="66">
        <f t="shared" si="166"/>
        <v>0</v>
      </c>
      <c r="I148" s="66">
        <f t="shared" si="156"/>
        <v>573.20999999999992</v>
      </c>
      <c r="J148" s="66">
        <f t="shared" si="157"/>
        <v>0</v>
      </c>
      <c r="K148" s="25">
        <f t="shared" si="165"/>
        <v>28</v>
      </c>
      <c r="L148" s="25">
        <f t="shared" si="165"/>
        <v>0</v>
      </c>
      <c r="M148" s="25">
        <f t="shared" si="161"/>
        <v>0</v>
      </c>
      <c r="N148" s="67">
        <v>39731.333333333328</v>
      </c>
      <c r="O148" s="73">
        <f t="shared" si="162"/>
        <v>0</v>
      </c>
      <c r="P148" s="77">
        <f t="shared" si="163"/>
        <v>0</v>
      </c>
      <c r="Q148" s="25">
        <f t="shared" si="158"/>
        <v>29098560.913096152</v>
      </c>
      <c r="R148" s="65">
        <f t="shared" si="159"/>
        <v>27726875.603471071</v>
      </c>
      <c r="S148" s="25">
        <f t="shared" si="160"/>
        <v>29098560.913096152</v>
      </c>
      <c r="T148" s="38"/>
      <c r="U148" s="76">
        <v>0</v>
      </c>
      <c r="V148" s="23"/>
      <c r="W148" s="30"/>
    </row>
    <row r="149" spans="1:23" x14ac:dyDescent="0.2">
      <c r="A149" s="2">
        <v>44986</v>
      </c>
      <c r="B149">
        <f t="shared" si="154"/>
        <v>2023</v>
      </c>
      <c r="C149">
        <f t="shared" si="155"/>
        <v>3</v>
      </c>
      <c r="D149" s="69"/>
      <c r="E149" s="69">
        <f t="shared" ref="E149:E158" si="167">E148</f>
        <v>1371685.3096250817</v>
      </c>
      <c r="G149" s="66">
        <f t="shared" si="166"/>
        <v>471.05</v>
      </c>
      <c r="H149" s="66">
        <f t="shared" si="166"/>
        <v>0.3</v>
      </c>
      <c r="I149" s="66">
        <f t="shared" si="156"/>
        <v>471.05</v>
      </c>
      <c r="J149" s="66">
        <f t="shared" si="157"/>
        <v>0.3</v>
      </c>
      <c r="K149" s="25">
        <f t="shared" si="165"/>
        <v>31</v>
      </c>
      <c r="L149" s="25">
        <f t="shared" si="165"/>
        <v>1</v>
      </c>
      <c r="M149" s="25">
        <f t="shared" si="161"/>
        <v>0</v>
      </c>
      <c r="N149" s="67">
        <v>39810.499999999993</v>
      </c>
      <c r="O149" s="73">
        <f t="shared" si="162"/>
        <v>0</v>
      </c>
      <c r="P149" s="77">
        <f t="shared" si="163"/>
        <v>0</v>
      </c>
      <c r="Q149" s="25">
        <f t="shared" si="158"/>
        <v>27496784.665584791</v>
      </c>
      <c r="R149" s="65">
        <f t="shared" si="159"/>
        <v>26125099.35595971</v>
      </c>
      <c r="S149" s="25">
        <f t="shared" si="160"/>
        <v>27496784.665584791</v>
      </c>
      <c r="T149" s="38"/>
      <c r="U149" s="76">
        <v>0</v>
      </c>
      <c r="V149" s="23"/>
      <c r="W149" s="30"/>
    </row>
    <row r="150" spans="1:23" x14ac:dyDescent="0.2">
      <c r="A150" s="2">
        <v>45017</v>
      </c>
      <c r="B150">
        <f t="shared" si="154"/>
        <v>2023</v>
      </c>
      <c r="C150">
        <f t="shared" si="155"/>
        <v>4</v>
      </c>
      <c r="D150" s="69"/>
      <c r="E150" s="69">
        <f t="shared" si="167"/>
        <v>1371685.3096250817</v>
      </c>
      <c r="G150" s="66">
        <f t="shared" si="166"/>
        <v>285.58000000000004</v>
      </c>
      <c r="H150" s="66">
        <f t="shared" si="166"/>
        <v>0.38999999999999985</v>
      </c>
      <c r="I150" s="66">
        <f t="shared" si="156"/>
        <v>285.58000000000004</v>
      </c>
      <c r="J150" s="66">
        <f t="shared" si="157"/>
        <v>0.38999999999999985</v>
      </c>
      <c r="K150" s="25">
        <f t="shared" si="165"/>
        <v>30</v>
      </c>
      <c r="L150" s="25">
        <f t="shared" si="165"/>
        <v>1</v>
      </c>
      <c r="M150" s="25">
        <f t="shared" si="161"/>
        <v>0</v>
      </c>
      <c r="N150" s="67">
        <v>39889.666666666657</v>
      </c>
      <c r="O150" s="73">
        <f t="shared" si="162"/>
        <v>0</v>
      </c>
      <c r="P150" s="77">
        <f t="shared" si="163"/>
        <v>0</v>
      </c>
      <c r="Q150" s="25">
        <f t="shared" si="158"/>
        <v>25227813.227819473</v>
      </c>
      <c r="R150" s="65">
        <f t="shared" si="159"/>
        <v>23856127.918194391</v>
      </c>
      <c r="S150" s="25">
        <f t="shared" si="160"/>
        <v>25227813.227819473</v>
      </c>
      <c r="T150" s="38"/>
      <c r="U150" s="76">
        <v>0</v>
      </c>
      <c r="V150" s="23"/>
      <c r="W150" s="30"/>
    </row>
    <row r="151" spans="1:23" x14ac:dyDescent="0.2">
      <c r="A151" s="2">
        <v>45047</v>
      </c>
      <c r="B151">
        <f t="shared" si="154"/>
        <v>2023</v>
      </c>
      <c r="C151">
        <f t="shared" si="155"/>
        <v>5</v>
      </c>
      <c r="D151" s="69"/>
      <c r="E151" s="69">
        <f t="shared" si="167"/>
        <v>1371685.3096250817</v>
      </c>
      <c r="G151" s="66">
        <f t="shared" si="166"/>
        <v>93.759999999999991</v>
      </c>
      <c r="H151" s="66">
        <f t="shared" si="166"/>
        <v>43.35</v>
      </c>
      <c r="I151" s="66">
        <f t="shared" si="156"/>
        <v>93.759999999999991</v>
      </c>
      <c r="J151" s="66">
        <f t="shared" si="157"/>
        <v>43.35</v>
      </c>
      <c r="K151" s="25">
        <f t="shared" si="165"/>
        <v>31</v>
      </c>
      <c r="L151" s="25">
        <f t="shared" si="165"/>
        <v>1</v>
      </c>
      <c r="M151" s="25">
        <f t="shared" si="161"/>
        <v>0</v>
      </c>
      <c r="N151" s="67">
        <v>39968.833333333321</v>
      </c>
      <c r="O151" s="73">
        <f t="shared" si="162"/>
        <v>0</v>
      </c>
      <c r="P151" s="77">
        <f t="shared" si="163"/>
        <v>0</v>
      </c>
      <c r="Q151" s="25">
        <f t="shared" si="158"/>
        <v>26572904.426210716</v>
      </c>
      <c r="R151" s="65">
        <f t="shared" si="159"/>
        <v>25201219.116585635</v>
      </c>
      <c r="S151" s="25">
        <f t="shared" si="160"/>
        <v>26572904.426210716</v>
      </c>
      <c r="T151" s="38"/>
      <c r="U151" s="76">
        <v>0</v>
      </c>
      <c r="V151" s="23"/>
      <c r="W151" s="30"/>
    </row>
    <row r="152" spans="1:23" x14ac:dyDescent="0.2">
      <c r="A152" s="2">
        <v>45078</v>
      </c>
      <c r="B152">
        <f t="shared" si="154"/>
        <v>2023</v>
      </c>
      <c r="C152">
        <f t="shared" si="155"/>
        <v>6</v>
      </c>
      <c r="D152" s="69"/>
      <c r="E152" s="69">
        <f t="shared" si="167"/>
        <v>1371685.3096250817</v>
      </c>
      <c r="G152" s="66">
        <f t="shared" si="166"/>
        <v>8.7399999999999984</v>
      </c>
      <c r="H152" s="66">
        <f t="shared" si="166"/>
        <v>118.63000000000002</v>
      </c>
      <c r="I152" s="66">
        <f t="shared" si="156"/>
        <v>8.7399999999999984</v>
      </c>
      <c r="J152" s="66">
        <f t="shared" si="157"/>
        <v>118.63000000000002</v>
      </c>
      <c r="K152" s="25">
        <f t="shared" si="165"/>
        <v>30</v>
      </c>
      <c r="L152" s="25">
        <f t="shared" si="165"/>
        <v>0</v>
      </c>
      <c r="M152" s="25">
        <f t="shared" si="161"/>
        <v>0</v>
      </c>
      <c r="N152" s="67">
        <v>40047.999999999985</v>
      </c>
      <c r="O152" s="73">
        <f t="shared" si="162"/>
        <v>0</v>
      </c>
      <c r="P152" s="77">
        <f t="shared" si="163"/>
        <v>0</v>
      </c>
      <c r="Q152" s="25">
        <f t="shared" si="158"/>
        <v>32033717.973979436</v>
      </c>
      <c r="R152" s="65">
        <f t="shared" si="159"/>
        <v>30662032.664354354</v>
      </c>
      <c r="S152" s="25">
        <f t="shared" si="160"/>
        <v>32033717.973979436</v>
      </c>
      <c r="T152" s="38"/>
      <c r="U152" s="76">
        <v>0</v>
      </c>
      <c r="V152" s="23"/>
      <c r="W152" s="30"/>
    </row>
    <row r="153" spans="1:23" x14ac:dyDescent="0.2">
      <c r="A153" s="2">
        <v>45108</v>
      </c>
      <c r="B153">
        <f t="shared" si="154"/>
        <v>2023</v>
      </c>
      <c r="C153">
        <f t="shared" si="155"/>
        <v>7</v>
      </c>
      <c r="D153" s="69"/>
      <c r="E153" s="69">
        <f t="shared" si="167"/>
        <v>1371685.3096250817</v>
      </c>
      <c r="G153" s="66">
        <f t="shared" si="166"/>
        <v>0</v>
      </c>
      <c r="H153" s="66">
        <f t="shared" si="166"/>
        <v>207.41000000000003</v>
      </c>
      <c r="I153" s="66">
        <f t="shared" si="156"/>
        <v>0</v>
      </c>
      <c r="J153" s="66">
        <f t="shared" si="157"/>
        <v>207.41000000000003</v>
      </c>
      <c r="K153" s="25">
        <f t="shared" si="165"/>
        <v>31</v>
      </c>
      <c r="L153" s="25">
        <f t="shared" si="165"/>
        <v>0</v>
      </c>
      <c r="M153" s="25">
        <f t="shared" si="161"/>
        <v>0</v>
      </c>
      <c r="N153" s="67">
        <v>40127.16666666665</v>
      </c>
      <c r="O153" s="73">
        <f t="shared" si="162"/>
        <v>0</v>
      </c>
      <c r="P153" s="77">
        <f t="shared" si="163"/>
        <v>0</v>
      </c>
      <c r="Q153" s="25">
        <f t="shared" si="158"/>
        <v>37403519.206751578</v>
      </c>
      <c r="R153" s="65">
        <f t="shared" si="159"/>
        <v>36031833.897126496</v>
      </c>
      <c r="S153" s="25">
        <f t="shared" si="160"/>
        <v>37403519.206751578</v>
      </c>
      <c r="T153" s="38"/>
      <c r="U153" s="76">
        <v>0</v>
      </c>
      <c r="V153" s="23"/>
      <c r="W153" s="30"/>
    </row>
    <row r="154" spans="1:23" x14ac:dyDescent="0.2">
      <c r="A154" s="2">
        <v>45139</v>
      </c>
      <c r="B154">
        <f t="shared" si="154"/>
        <v>2023</v>
      </c>
      <c r="C154">
        <f t="shared" si="155"/>
        <v>8</v>
      </c>
      <c r="D154" s="69"/>
      <c r="E154" s="69">
        <f t="shared" si="167"/>
        <v>1371685.3096250817</v>
      </c>
      <c r="G154" s="66">
        <f t="shared" si="166"/>
        <v>0.29000000000000004</v>
      </c>
      <c r="H154" s="66">
        <f t="shared" si="166"/>
        <v>180.75000000000006</v>
      </c>
      <c r="I154" s="66">
        <f t="shared" si="156"/>
        <v>0.29000000000000004</v>
      </c>
      <c r="J154" s="66">
        <f t="shared" si="157"/>
        <v>180.75000000000006</v>
      </c>
      <c r="K154" s="25">
        <f t="shared" si="165"/>
        <v>31</v>
      </c>
      <c r="L154" s="25">
        <f t="shared" si="165"/>
        <v>0</v>
      </c>
      <c r="M154" s="25">
        <f t="shared" si="161"/>
        <v>0</v>
      </c>
      <c r="N154" s="67">
        <v>40206.333333333314</v>
      </c>
      <c r="O154" s="73">
        <f t="shared" si="162"/>
        <v>0</v>
      </c>
      <c r="P154" s="77">
        <f t="shared" si="163"/>
        <v>0</v>
      </c>
      <c r="Q154" s="25">
        <f t="shared" si="158"/>
        <v>36041436.48178672</v>
      </c>
      <c r="R154" s="65">
        <f t="shared" si="159"/>
        <v>34669751.172161639</v>
      </c>
      <c r="S154" s="25">
        <f t="shared" si="160"/>
        <v>36041436.48178672</v>
      </c>
      <c r="T154" s="38"/>
      <c r="U154" s="76">
        <v>0</v>
      </c>
      <c r="V154" s="23"/>
      <c r="W154" s="30"/>
    </row>
    <row r="155" spans="1:23" x14ac:dyDescent="0.2">
      <c r="A155" s="2">
        <v>45170</v>
      </c>
      <c r="B155">
        <f t="shared" si="154"/>
        <v>2023</v>
      </c>
      <c r="C155">
        <f t="shared" si="155"/>
        <v>9</v>
      </c>
      <c r="D155" s="69"/>
      <c r="E155" s="69">
        <f t="shared" si="167"/>
        <v>1371685.3096250817</v>
      </c>
      <c r="G155" s="66">
        <f t="shared" si="166"/>
        <v>27</v>
      </c>
      <c r="H155" s="66">
        <f t="shared" si="166"/>
        <v>80.61</v>
      </c>
      <c r="I155" s="66">
        <f t="shared" si="156"/>
        <v>27</v>
      </c>
      <c r="J155" s="66">
        <f t="shared" si="157"/>
        <v>80.61</v>
      </c>
      <c r="K155" s="25">
        <f t="shared" si="165"/>
        <v>30</v>
      </c>
      <c r="L155" s="25">
        <f t="shared" si="165"/>
        <v>1</v>
      </c>
      <c r="M155" s="25">
        <f t="shared" si="161"/>
        <v>1</v>
      </c>
      <c r="N155" s="67">
        <v>40285.499999999978</v>
      </c>
      <c r="O155" s="73">
        <f t="shared" si="162"/>
        <v>0</v>
      </c>
      <c r="P155" s="77">
        <f t="shared" si="163"/>
        <v>0</v>
      </c>
      <c r="Q155" s="25">
        <f t="shared" si="158"/>
        <v>29154574.728449594</v>
      </c>
      <c r="R155" s="65">
        <f t="shared" si="159"/>
        <v>27782889.418824513</v>
      </c>
      <c r="S155" s="25">
        <f t="shared" si="160"/>
        <v>29154574.728449594</v>
      </c>
      <c r="T155" s="38"/>
      <c r="U155" s="76">
        <v>0</v>
      </c>
      <c r="V155" s="23"/>
      <c r="W155" s="30"/>
    </row>
    <row r="156" spans="1:23" x14ac:dyDescent="0.2">
      <c r="A156" s="2">
        <v>45200</v>
      </c>
      <c r="B156">
        <f t="shared" si="154"/>
        <v>2023</v>
      </c>
      <c r="C156">
        <f t="shared" si="155"/>
        <v>10</v>
      </c>
      <c r="D156" s="69"/>
      <c r="E156" s="69">
        <f t="shared" si="167"/>
        <v>1371685.3096250817</v>
      </c>
      <c r="G156" s="66">
        <f t="shared" si="166"/>
        <v>167.57</v>
      </c>
      <c r="H156" s="66">
        <f t="shared" si="166"/>
        <v>9.9699999999999989</v>
      </c>
      <c r="I156" s="66">
        <f t="shared" si="156"/>
        <v>167.57</v>
      </c>
      <c r="J156" s="66">
        <f t="shared" si="157"/>
        <v>9.9699999999999989</v>
      </c>
      <c r="K156" s="25">
        <f t="shared" si="165"/>
        <v>31</v>
      </c>
      <c r="L156" s="25">
        <f t="shared" si="165"/>
        <v>1</v>
      </c>
      <c r="M156" s="25">
        <f t="shared" si="161"/>
        <v>0</v>
      </c>
      <c r="N156" s="67">
        <v>40364.666666666642</v>
      </c>
      <c r="O156" s="73">
        <f t="shared" si="162"/>
        <v>0</v>
      </c>
      <c r="P156" s="77">
        <f t="shared" si="163"/>
        <v>0</v>
      </c>
      <c r="Q156" s="25">
        <f t="shared" si="158"/>
        <v>25683695.054621123</v>
      </c>
      <c r="R156" s="65">
        <f t="shared" si="159"/>
        <v>24312009.744996041</v>
      </c>
      <c r="S156" s="25">
        <f t="shared" si="160"/>
        <v>25683695.054621123</v>
      </c>
      <c r="T156" s="38"/>
      <c r="U156" s="76">
        <v>0</v>
      </c>
      <c r="V156" s="23"/>
      <c r="W156" s="30"/>
    </row>
    <row r="157" spans="1:23" x14ac:dyDescent="0.2">
      <c r="A157" s="2">
        <v>45231</v>
      </c>
      <c r="B157">
        <f t="shared" si="154"/>
        <v>2023</v>
      </c>
      <c r="C157">
        <f t="shared" si="155"/>
        <v>11</v>
      </c>
      <c r="D157" s="69"/>
      <c r="E157" s="69">
        <f t="shared" si="167"/>
        <v>1371685.3096250817</v>
      </c>
      <c r="G157" s="66">
        <f t="shared" si="166"/>
        <v>366.25</v>
      </c>
      <c r="H157" s="66">
        <f t="shared" si="166"/>
        <v>1.0000000000000142E-2</v>
      </c>
      <c r="I157" s="66">
        <f t="shared" si="156"/>
        <v>366.25</v>
      </c>
      <c r="J157" s="66">
        <f t="shared" si="157"/>
        <v>1.0000000000000142E-2</v>
      </c>
      <c r="K157" s="25">
        <f t="shared" si="165"/>
        <v>30</v>
      </c>
      <c r="L157" s="25">
        <f t="shared" si="165"/>
        <v>1</v>
      </c>
      <c r="M157" s="25">
        <f t="shared" si="161"/>
        <v>0</v>
      </c>
      <c r="N157" s="67">
        <v>40443.833333333307</v>
      </c>
      <c r="O157" s="73">
        <f t="shared" si="162"/>
        <v>0</v>
      </c>
      <c r="P157" s="77">
        <f t="shared" si="163"/>
        <v>0</v>
      </c>
      <c r="Q157" s="25">
        <f t="shared" si="158"/>
        <v>26238504.147216938</v>
      </c>
      <c r="R157" s="65">
        <f t="shared" si="159"/>
        <v>24866818.837591857</v>
      </c>
      <c r="S157" s="25">
        <f t="shared" si="160"/>
        <v>26238504.147216938</v>
      </c>
      <c r="T157" s="38"/>
      <c r="U157" s="76">
        <v>0</v>
      </c>
      <c r="V157" s="23"/>
    </row>
    <row r="158" spans="1:23" x14ac:dyDescent="0.2">
      <c r="A158" s="2">
        <v>45261</v>
      </c>
      <c r="B158">
        <f t="shared" si="154"/>
        <v>2023</v>
      </c>
      <c r="C158">
        <f t="shared" si="155"/>
        <v>12</v>
      </c>
      <c r="D158" s="69"/>
      <c r="E158" s="69">
        <f t="shared" si="167"/>
        <v>1371685.3096250817</v>
      </c>
      <c r="G158" s="66">
        <f t="shared" si="166"/>
        <v>513.3599999999999</v>
      </c>
      <c r="H158" s="66">
        <f t="shared" si="166"/>
        <v>0</v>
      </c>
      <c r="I158" s="66">
        <f>G158</f>
        <v>513.3599999999999</v>
      </c>
      <c r="J158" s="66">
        <f>H158</f>
        <v>0</v>
      </c>
      <c r="K158" s="25">
        <f t="shared" ref="K158:L158" si="168">K110</f>
        <v>31</v>
      </c>
      <c r="L158" s="25">
        <f t="shared" si="168"/>
        <v>0</v>
      </c>
      <c r="M158" s="25">
        <f t="shared" si="161"/>
        <v>0</v>
      </c>
      <c r="N158" s="67">
        <v>40522.999999999971</v>
      </c>
      <c r="O158" s="73">
        <f t="shared" si="162"/>
        <v>0</v>
      </c>
      <c r="P158" s="77">
        <f t="shared" si="163"/>
        <v>0</v>
      </c>
      <c r="Q158" s="25">
        <f t="shared" si="158"/>
        <v>31142029.492273115</v>
      </c>
      <c r="R158" s="65">
        <f t="shared" si="159"/>
        <v>29770344.182648033</v>
      </c>
      <c r="S158" s="25">
        <f t="shared" si="160"/>
        <v>31142029.492273115</v>
      </c>
      <c r="T158" s="38"/>
      <c r="U158" s="76">
        <v>0</v>
      </c>
      <c r="V158" s="23"/>
    </row>
    <row r="159" spans="1:23" x14ac:dyDescent="0.2">
      <c r="A159" s="2"/>
      <c r="B159" s="2"/>
      <c r="C159" s="2"/>
      <c r="D159" s="2"/>
      <c r="E159" s="2"/>
      <c r="G159" s="40">
        <f>SUM(G3:G158)</f>
        <v>40731.520000000011</v>
      </c>
      <c r="H159" s="40">
        <f>SUM(H3:H158)</f>
        <v>8351.24</v>
      </c>
      <c r="I159" s="40"/>
      <c r="J159" s="40"/>
      <c r="K159" s="25"/>
      <c r="L159" s="25"/>
      <c r="M159" s="25"/>
      <c r="N159" s="44"/>
      <c r="O159" s="25"/>
      <c r="P159" s="25"/>
      <c r="Q159" s="25"/>
      <c r="R159" s="38"/>
      <c r="S159" s="25"/>
      <c r="T159" s="38"/>
    </row>
    <row r="160" spans="1:23" x14ac:dyDescent="0.2">
      <c r="A160" s="2"/>
      <c r="B160" s="2"/>
      <c r="C160" s="2"/>
      <c r="D160" s="2"/>
      <c r="E160" s="2"/>
      <c r="G160" s="40"/>
      <c r="H160" s="40"/>
      <c r="I160" s="40"/>
      <c r="J160" s="40"/>
      <c r="K160" s="25"/>
      <c r="L160" s="25"/>
      <c r="M160" s="25"/>
      <c r="N160" s="44"/>
      <c r="O160" s="25"/>
      <c r="P160" s="25"/>
      <c r="Q160" s="25"/>
      <c r="R160" s="38"/>
      <c r="S160" s="25"/>
      <c r="T160" s="38"/>
    </row>
    <row r="161" spans="1:35" x14ac:dyDescent="0.2">
      <c r="A161" s="2"/>
      <c r="B161" s="2"/>
      <c r="C161" s="2"/>
      <c r="D161" s="2"/>
      <c r="E161" s="2"/>
      <c r="G161" s="40"/>
      <c r="H161" s="40"/>
      <c r="I161" s="40"/>
      <c r="J161" s="40"/>
      <c r="K161" s="25"/>
      <c r="L161" s="25"/>
      <c r="M161" s="25"/>
      <c r="N161" s="44"/>
      <c r="O161" s="25"/>
      <c r="P161" s="25"/>
      <c r="Q161" s="25"/>
      <c r="R161" s="38"/>
      <c r="S161" s="25"/>
      <c r="T161" s="38"/>
    </row>
    <row r="162" spans="1:35" x14ac:dyDescent="0.2">
      <c r="A162" s="2"/>
      <c r="B162" s="2"/>
      <c r="C162" s="2"/>
      <c r="D162" s="2"/>
      <c r="E162" s="2"/>
      <c r="G162" s="40"/>
      <c r="H162" s="40"/>
      <c r="I162" s="40"/>
      <c r="J162" s="40"/>
      <c r="K162" s="25"/>
      <c r="L162" s="25"/>
      <c r="M162" s="25"/>
      <c r="N162" s="44"/>
      <c r="O162" s="25"/>
      <c r="P162" s="25"/>
      <c r="Q162" s="25"/>
      <c r="R162" s="38"/>
      <c r="S162" s="25"/>
      <c r="T162" s="38"/>
    </row>
    <row r="163" spans="1:35" x14ac:dyDescent="0.2">
      <c r="A163" s="2"/>
      <c r="B163" s="2"/>
      <c r="C163" s="2"/>
      <c r="D163" s="2"/>
      <c r="E163" s="2"/>
      <c r="G163" s="40"/>
      <c r="H163" s="40"/>
      <c r="I163" s="40"/>
      <c r="J163" s="22"/>
      <c r="K163" s="22"/>
      <c r="Q163" s="20"/>
    </row>
    <row r="164" spans="1:35" x14ac:dyDescent="0.2">
      <c r="A164" s="2"/>
      <c r="B164" s="2"/>
      <c r="C164" s="2"/>
      <c r="D164" s="2"/>
      <c r="E164" s="2"/>
    </row>
    <row r="165" spans="1:35" x14ac:dyDescent="0.2">
      <c r="A165" s="2"/>
      <c r="B165" s="2"/>
      <c r="C165" s="2"/>
      <c r="D165" s="68" t="s">
        <v>76</v>
      </c>
      <c r="E165" s="68" t="s">
        <v>58</v>
      </c>
      <c r="F165" s="29" t="s">
        <v>59</v>
      </c>
      <c r="Q165" s="61" t="s">
        <v>77</v>
      </c>
      <c r="R165" s="61" t="s">
        <v>58</v>
      </c>
      <c r="S165" s="61" t="s">
        <v>78</v>
      </c>
    </row>
    <row r="166" spans="1:35" x14ac:dyDescent="0.2">
      <c r="A166" s="10">
        <v>2011</v>
      </c>
      <c r="B166" s="10"/>
      <c r="C166" s="10"/>
      <c r="D166" s="30">
        <f>SUMIF(B:B,A166,D:D)</f>
        <v>268725506.51999998</v>
      </c>
      <c r="E166" s="30">
        <f>SUMIF(B:B,A166,E:E)</f>
        <v>278492.94390389865</v>
      </c>
      <c r="F166" s="5">
        <f>SUMIF(B:B,A166,F:F)</f>
        <v>269003999.46390384</v>
      </c>
      <c r="Q166" s="5">
        <f t="shared" ref="Q166:Q177" si="169">SUMIF(B:B,A166,Q:Q)</f>
        <v>263242070.0851053</v>
      </c>
      <c r="R166" s="42">
        <v>278492.9439038987</v>
      </c>
      <c r="S166" s="42">
        <f>SUMIF(B:B,A166,R:R)</f>
        <v>262963577.14120141</v>
      </c>
      <c r="T166" s="4"/>
    </row>
    <row r="167" spans="1:35" x14ac:dyDescent="0.2">
      <c r="A167" s="10">
        <f>A166+1</f>
        <v>2012</v>
      </c>
      <c r="B167" s="10"/>
      <c r="C167" s="10"/>
      <c r="D167" s="30">
        <f t="shared" ref="D167:D175" si="170">SUMIF(B:B,A167,D:D)</f>
        <v>281220954.64999998</v>
      </c>
      <c r="E167" s="30">
        <f t="shared" ref="E167:E176" si="171">SUMIF(B:B,A167,E:E)</f>
        <v>721831.67732693173</v>
      </c>
      <c r="F167" s="5">
        <f t="shared" ref="F167:F176" si="172">SUMIF(B:B,A167,F:F)</f>
        <v>281942786.32732689</v>
      </c>
      <c r="Q167" s="5">
        <f t="shared" si="169"/>
        <v>282031687.46037537</v>
      </c>
      <c r="R167" s="42">
        <v>721831.67732693185</v>
      </c>
      <c r="S167" s="42">
        <f t="shared" ref="S167:S178" si="173">SUMIF(B:B,A167,R:R)</f>
        <v>281309855.78304845</v>
      </c>
      <c r="T167" s="4"/>
    </row>
    <row r="168" spans="1:35" x14ac:dyDescent="0.2">
      <c r="A168" s="10">
        <f t="shared" ref="A168:A178" si="174">A167+1</f>
        <v>2013</v>
      </c>
      <c r="B168" s="10"/>
      <c r="C168" s="10"/>
      <c r="D168" s="30">
        <f t="shared" si="170"/>
        <v>287291133.52999997</v>
      </c>
      <c r="E168" s="30">
        <f t="shared" si="171"/>
        <v>1069944.6183750697</v>
      </c>
      <c r="F168" s="5">
        <f t="shared" si="172"/>
        <v>288361078.14837503</v>
      </c>
      <c r="Q168" s="5">
        <f t="shared" si="169"/>
        <v>292296650.57427317</v>
      </c>
      <c r="R168" s="42">
        <v>1069944.6183750697</v>
      </c>
      <c r="S168" s="42">
        <f t="shared" si="173"/>
        <v>291226705.95589811</v>
      </c>
      <c r="T168" s="4"/>
    </row>
    <row r="169" spans="1:35" x14ac:dyDescent="0.2">
      <c r="A169" s="10">
        <f t="shared" si="174"/>
        <v>2014</v>
      </c>
      <c r="D169" s="30">
        <f t="shared" si="170"/>
        <v>290591982.63</v>
      </c>
      <c r="E169" s="30">
        <f t="shared" si="171"/>
        <v>2046448.2872741346</v>
      </c>
      <c r="F169" s="5">
        <f t="shared" si="172"/>
        <v>292638430.91727418</v>
      </c>
      <c r="Q169" s="5">
        <f t="shared" si="169"/>
        <v>297732634.51528895</v>
      </c>
      <c r="R169" s="42">
        <v>2046448.2872741348</v>
      </c>
      <c r="S169" s="42">
        <f t="shared" si="173"/>
        <v>295686186.22801483</v>
      </c>
      <c r="T169" s="4"/>
    </row>
    <row r="170" spans="1:35" x14ac:dyDescent="0.2">
      <c r="A170" s="10">
        <f t="shared" si="174"/>
        <v>2015</v>
      </c>
      <c r="B170" s="10"/>
      <c r="C170" s="10"/>
      <c r="D170" s="30">
        <f t="shared" si="170"/>
        <v>295940879.87469882</v>
      </c>
      <c r="E170" s="30">
        <f t="shared" si="171"/>
        <v>3804024.9288133155</v>
      </c>
      <c r="F170" s="5">
        <f t="shared" si="172"/>
        <v>299744904.8035121</v>
      </c>
      <c r="Q170" s="5">
        <f t="shared" si="169"/>
        <v>301750562.67894113</v>
      </c>
      <c r="R170" s="42">
        <v>3804024.9288133159</v>
      </c>
      <c r="S170" s="42">
        <f t="shared" si="173"/>
        <v>297946537.75012785</v>
      </c>
      <c r="T170" s="4"/>
      <c r="AG170" s="29"/>
      <c r="AH170" s="29"/>
      <c r="AI170" s="29"/>
    </row>
    <row r="171" spans="1:35" x14ac:dyDescent="0.2">
      <c r="A171" s="10">
        <f t="shared" si="174"/>
        <v>2016</v>
      </c>
      <c r="D171" s="30">
        <f t="shared" si="170"/>
        <v>310749015.99036139</v>
      </c>
      <c r="E171" s="30">
        <f t="shared" si="171"/>
        <v>6041275.5090756081</v>
      </c>
      <c r="F171" s="5">
        <f t="shared" si="172"/>
        <v>316790291.49943697</v>
      </c>
      <c r="Q171" s="5">
        <f t="shared" si="169"/>
        <v>309102580.65680164</v>
      </c>
      <c r="R171" s="42">
        <v>6041275.5090756072</v>
      </c>
      <c r="S171" s="42">
        <f t="shared" si="173"/>
        <v>303061305.147726</v>
      </c>
      <c r="T171" s="4"/>
    </row>
    <row r="172" spans="1:35" x14ac:dyDescent="0.2">
      <c r="A172" s="10">
        <f t="shared" si="174"/>
        <v>2017</v>
      </c>
      <c r="B172" s="10"/>
      <c r="C172" s="10"/>
      <c r="D172" s="30">
        <f t="shared" si="170"/>
        <v>294253405.64819276</v>
      </c>
      <c r="E172" s="30">
        <f t="shared" si="171"/>
        <v>11501759.853604494</v>
      </c>
      <c r="F172" s="5">
        <f t="shared" si="172"/>
        <v>305755165.50179738</v>
      </c>
      <c r="Q172" s="5">
        <f t="shared" si="169"/>
        <v>310900016.66138822</v>
      </c>
      <c r="R172" s="42">
        <v>11501759.853604492</v>
      </c>
      <c r="S172" s="42">
        <f t="shared" si="173"/>
        <v>299398256.80778372</v>
      </c>
      <c r="T172" s="4"/>
    </row>
    <row r="173" spans="1:35" x14ac:dyDescent="0.2">
      <c r="A173" s="10">
        <f t="shared" si="174"/>
        <v>2018</v>
      </c>
      <c r="D173" s="30">
        <f t="shared" si="170"/>
        <v>323623192.28915668</v>
      </c>
      <c r="E173" s="30">
        <f t="shared" si="171"/>
        <v>15382195.680825928</v>
      </c>
      <c r="F173" s="5">
        <f t="shared" si="172"/>
        <v>339005387.96998256</v>
      </c>
      <c r="Q173" s="5">
        <f t="shared" si="169"/>
        <v>331428321.4957971</v>
      </c>
      <c r="R173" s="42">
        <v>15382195.680825928</v>
      </c>
      <c r="S173" s="42">
        <f t="shared" si="173"/>
        <v>316046125.81497115</v>
      </c>
      <c r="T173" s="4"/>
    </row>
    <row r="174" spans="1:35" x14ac:dyDescent="0.2">
      <c r="A174" s="10">
        <f t="shared" si="174"/>
        <v>2019</v>
      </c>
      <c r="B174" s="10"/>
      <c r="C174" s="10"/>
      <c r="D174" s="30">
        <f t="shared" si="170"/>
        <v>316413176.16385555</v>
      </c>
      <c r="E174" s="30">
        <f t="shared" si="171"/>
        <v>16904286.956643324</v>
      </c>
      <c r="F174" s="5">
        <f t="shared" si="172"/>
        <v>333317463.12049884</v>
      </c>
      <c r="Q174" s="5">
        <f t="shared" si="169"/>
        <v>336151586.98780549</v>
      </c>
      <c r="R174" s="42">
        <v>16904286.956643321</v>
      </c>
      <c r="S174" s="42">
        <f t="shared" si="173"/>
        <v>319247300.03116208</v>
      </c>
      <c r="T174" s="4"/>
    </row>
    <row r="175" spans="1:35" x14ac:dyDescent="0.2">
      <c r="A175" s="10">
        <f t="shared" si="174"/>
        <v>2020</v>
      </c>
      <c r="D175" s="30">
        <f t="shared" si="170"/>
        <v>353805930.95903623</v>
      </c>
      <c r="E175" s="30">
        <f t="shared" si="171"/>
        <v>16711723.878813386</v>
      </c>
      <c r="F175" s="5">
        <f t="shared" si="172"/>
        <v>370517654.83784956</v>
      </c>
      <c r="Q175" s="5">
        <f t="shared" si="169"/>
        <v>368220680.40541679</v>
      </c>
      <c r="R175" s="42">
        <v>16711723.878813386</v>
      </c>
      <c r="S175" s="42">
        <f t="shared" si="173"/>
        <v>351508956.52660346</v>
      </c>
      <c r="T175" s="4"/>
      <c r="U175" s="5"/>
    </row>
    <row r="176" spans="1:35" x14ac:dyDescent="0.2">
      <c r="A176" s="10">
        <f t="shared" si="174"/>
        <v>2021</v>
      </c>
      <c r="B176" s="10"/>
      <c r="C176" s="10"/>
      <c r="D176" s="30">
        <f>SUMIF(B:B,A176,D:D)</f>
        <v>360408160.45301205</v>
      </c>
      <c r="E176" s="30">
        <f t="shared" si="171"/>
        <v>16576186.306711921</v>
      </c>
      <c r="F176" s="5">
        <f t="shared" si="172"/>
        <v>376984346.75972396</v>
      </c>
      <c r="Q176" s="5">
        <f t="shared" si="169"/>
        <v>375442788.44968963</v>
      </c>
      <c r="R176" s="42">
        <v>16576186.30671192</v>
      </c>
      <c r="S176" s="42">
        <f t="shared" si="173"/>
        <v>358866602.14297771</v>
      </c>
      <c r="T176" s="4"/>
      <c r="U176" s="5"/>
    </row>
    <row r="177" spans="1:35" x14ac:dyDescent="0.2">
      <c r="A177" s="10">
        <f t="shared" si="174"/>
        <v>2022</v>
      </c>
      <c r="B177" s="10"/>
      <c r="C177" s="10"/>
      <c r="D177" s="30"/>
      <c r="E177" s="30"/>
      <c r="Q177" s="5">
        <f t="shared" si="169"/>
        <v>351641504.15464944</v>
      </c>
      <c r="R177" s="42">
        <v>16538469.893573921</v>
      </c>
      <c r="S177" s="42">
        <f t="shared" si="173"/>
        <v>335103034.26107562</v>
      </c>
      <c r="T177" s="4"/>
    </row>
    <row r="178" spans="1:35" x14ac:dyDescent="0.2">
      <c r="A178" s="10">
        <f t="shared" si="174"/>
        <v>2023</v>
      </c>
      <c r="D178" s="30"/>
      <c r="E178" s="30"/>
      <c r="L178" s="32"/>
      <c r="M178" s="32"/>
      <c r="N178" s="41"/>
      <c r="O178" s="32"/>
      <c r="P178" s="32"/>
      <c r="Q178" s="5">
        <f>SUMIF(B:B,A178,Q:Q)</f>
        <v>357702717.20555288</v>
      </c>
      <c r="R178" s="42">
        <v>16460223.715500981</v>
      </c>
      <c r="S178" s="42">
        <f t="shared" si="173"/>
        <v>341242493.49005198</v>
      </c>
      <c r="T178" s="4"/>
      <c r="U178" s="60"/>
    </row>
    <row r="179" spans="1:35" x14ac:dyDescent="0.2">
      <c r="AG179" s="29"/>
      <c r="AH179" s="29"/>
      <c r="AI179" s="29"/>
    </row>
    <row r="190" spans="1:35" x14ac:dyDescent="0.2">
      <c r="AG190" s="29"/>
      <c r="AH190" s="29"/>
      <c r="AI190" s="29"/>
    </row>
  </sheetData>
  <mergeCells count="3">
    <mergeCell ref="V144:V146"/>
    <mergeCell ref="W144:W146"/>
    <mergeCell ref="A1:F1"/>
  </mergeCells>
  <pageMargins left="0.39370078740157483" right="0.74803149606299213" top="0.74803149606299213" bottom="0.74803149606299213" header="0.51181102362204722" footer="0.51181102362204722"/>
  <pageSetup orientation="portrait" r:id="rId1"/>
  <headerFooter alignWithMargins="0"/>
  <rowBreaks count="1" manualBreakCount="1">
    <brk id="110" max="39" man="1"/>
  </rowBreaks>
  <colBreaks count="2" manualBreakCount="2">
    <brk id="20" max="1048575" man="1"/>
    <brk id="30" max="22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F7068-9B3F-4F61-AD9F-5974DCA5382E}">
  <sheetPr>
    <tabColor theme="9" tint="0.79998168889431442"/>
  </sheetPr>
  <dimension ref="A1:AY190"/>
  <sheetViews>
    <sheetView zoomScale="80" zoomScaleNormal="80" workbookViewId="0">
      <pane xSplit="1" ySplit="2" topLeftCell="B129" activePane="bottomRight" state="frozen"/>
      <selection activeCell="V159" sqref="V159"/>
      <selection pane="topRight" activeCell="V159" sqref="V159"/>
      <selection pane="bottomLeft" activeCell="V159" sqref="V159"/>
      <selection pane="bottomRight" activeCell="F22" sqref="F22"/>
    </sheetView>
  </sheetViews>
  <sheetFormatPr defaultRowHeight="12.75" x14ac:dyDescent="0.2"/>
  <cols>
    <col min="1" max="3" width="11.85546875" customWidth="1"/>
    <col min="4" max="4" width="14.140625" customWidth="1"/>
    <col min="5" max="5" width="14.7109375" customWidth="1"/>
    <col min="6" max="6" width="13" style="5" bestFit="1" customWidth="1"/>
    <col min="7" max="7" width="13" style="1" customWidth="1"/>
    <col min="8" max="10" width="12.85546875" style="1" customWidth="1"/>
    <col min="11" max="11" width="15.42578125" style="1" customWidth="1"/>
    <col min="12" max="13" width="8" style="1" customWidth="1"/>
    <col min="14" max="14" width="13.5703125" style="42" bestFit="1" customWidth="1"/>
    <col min="15" max="15" width="13.140625" style="1" customWidth="1"/>
    <col min="16" max="16" width="14.7109375" style="1" customWidth="1"/>
    <col min="17" max="17" width="19.42578125" style="1" bestFit="1" customWidth="1"/>
    <col min="18" max="18" width="14.5703125" style="1" customWidth="1"/>
    <col min="19" max="19" width="15.140625" style="1" bestFit="1" customWidth="1"/>
    <col min="20" max="20" width="13.42578125" style="1" bestFit="1" customWidth="1"/>
    <col min="21" max="21" width="22.42578125" bestFit="1" customWidth="1"/>
    <col min="22" max="22" width="17.7109375" customWidth="1"/>
    <col min="23" max="23" width="18.85546875" bestFit="1" customWidth="1"/>
    <col min="24" max="24" width="13.7109375" bestFit="1" customWidth="1"/>
    <col min="25" max="25" width="13" bestFit="1" customWidth="1"/>
    <col min="26" max="26" width="14.85546875" bestFit="1" customWidth="1"/>
    <col min="27" max="29" width="13.7109375" bestFit="1" customWidth="1"/>
    <col min="30" max="31" width="13" bestFit="1" customWidth="1"/>
    <col min="32" max="32" width="12.28515625" bestFit="1" customWidth="1"/>
    <col min="33" max="34" width="12.28515625" style="5" bestFit="1" customWidth="1"/>
    <col min="35" max="41" width="12.7109375" style="5" customWidth="1"/>
    <col min="42" max="51" width="12.7109375" customWidth="1"/>
  </cols>
  <sheetData>
    <row r="1" spans="1:47" ht="20.25" customHeight="1" x14ac:dyDescent="0.25">
      <c r="A1" s="90" t="s">
        <v>96</v>
      </c>
      <c r="B1" s="90"/>
      <c r="C1" s="90"/>
      <c r="D1" s="90"/>
      <c r="E1" s="90"/>
      <c r="F1" s="90"/>
    </row>
    <row r="2" spans="1:47" ht="42" customHeight="1" x14ac:dyDescent="0.2">
      <c r="D2" s="22" t="s">
        <v>57</v>
      </c>
      <c r="E2" s="22" t="s">
        <v>58</v>
      </c>
      <c r="F2" s="6" t="s">
        <v>59</v>
      </c>
      <c r="G2" s="63" t="s">
        <v>5</v>
      </c>
      <c r="H2" s="63" t="s">
        <v>6</v>
      </c>
      <c r="I2" s="8" t="s">
        <v>89</v>
      </c>
      <c r="J2" s="8" t="s">
        <v>90</v>
      </c>
      <c r="K2" s="8" t="s">
        <v>60</v>
      </c>
      <c r="L2" s="8" t="s">
        <v>61</v>
      </c>
      <c r="M2" s="8" t="s">
        <v>7</v>
      </c>
      <c r="N2" s="43" t="s">
        <v>62</v>
      </c>
      <c r="O2" s="8" t="s">
        <v>71</v>
      </c>
      <c r="P2" s="8" t="s">
        <v>72</v>
      </c>
      <c r="Q2" s="8" t="s">
        <v>91</v>
      </c>
      <c r="R2" s="8" t="s">
        <v>92</v>
      </c>
      <c r="S2" s="8" t="s">
        <v>65</v>
      </c>
      <c r="T2" s="8" t="s">
        <v>66</v>
      </c>
      <c r="AG2" s="7"/>
      <c r="AH2" s="7"/>
      <c r="AI2" s="7"/>
    </row>
    <row r="3" spans="1:47" ht="12.75" customHeight="1" x14ac:dyDescent="0.2">
      <c r="A3" s="2">
        <v>40544</v>
      </c>
      <c r="B3">
        <f>YEAR(A3)</f>
        <v>2011</v>
      </c>
      <c r="C3">
        <f>MONTH(A3)</f>
        <v>1</v>
      </c>
      <c r="D3" s="69">
        <v>23710157.339999959</v>
      </c>
      <c r="E3" s="69">
        <v>23207.745325324893</v>
      </c>
      <c r="F3" s="69">
        <v>23733365.085325282</v>
      </c>
      <c r="G3" s="63">
        <v>713.3</v>
      </c>
      <c r="H3" s="63">
        <v>0</v>
      </c>
      <c r="I3" s="66">
        <f t="shared" ref="I3:J18" si="0">I15</f>
        <v>619.82052631578927</v>
      </c>
      <c r="J3" s="66">
        <f t="shared" si="0"/>
        <v>0</v>
      </c>
      <c r="K3" s="25">
        <v>31</v>
      </c>
      <c r="L3" s="25">
        <v>0</v>
      </c>
      <c r="M3" s="25">
        <v>0</v>
      </c>
      <c r="N3" s="30">
        <v>26615</v>
      </c>
      <c r="O3" s="87">
        <v>0</v>
      </c>
      <c r="P3" s="59">
        <v>0</v>
      </c>
      <c r="Q3" s="25">
        <f>F3+(I3-G3)*$V$20+(J3-H3)*$V$21</f>
        <v>18785183.680376891</v>
      </c>
      <c r="R3" s="65">
        <f>Q3-E3</f>
        <v>18761975.935051568</v>
      </c>
      <c r="S3" s="25">
        <f>+Q3-F3</f>
        <v>-4948181.404948391</v>
      </c>
      <c r="T3" s="38">
        <f>ABS(S3/F3)</f>
        <v>0.20849051060222093</v>
      </c>
      <c r="U3" t="s">
        <v>67</v>
      </c>
      <c r="AG3"/>
      <c r="AH3" s="29"/>
      <c r="AI3" s="48"/>
      <c r="AJ3" s="39"/>
      <c r="AK3" s="56"/>
      <c r="AL3" s="56"/>
      <c r="AM3" s="78"/>
      <c r="AN3" s="56"/>
      <c r="AO3" s="56"/>
      <c r="AP3" s="75"/>
      <c r="AQ3" s="78"/>
      <c r="AR3" s="50"/>
      <c r="AS3" s="50"/>
      <c r="AT3" s="5"/>
    </row>
    <row r="4" spans="1:47" x14ac:dyDescent="0.2">
      <c r="A4" s="2">
        <v>40575</v>
      </c>
      <c r="B4">
        <f t="shared" ref="B4:B67" si="1">YEAR(A4)</f>
        <v>2011</v>
      </c>
      <c r="C4">
        <f t="shared" ref="C4:C67" si="2">MONTH(A4)</f>
        <v>2</v>
      </c>
      <c r="D4" s="69">
        <v>22287321.790000025</v>
      </c>
      <c r="E4" s="69">
        <v>23207.745325324893</v>
      </c>
      <c r="F4" s="69">
        <v>22310529.535325348</v>
      </c>
      <c r="G4" s="63">
        <v>598.20000000000016</v>
      </c>
      <c r="H4" s="63">
        <v>0</v>
      </c>
      <c r="I4" s="66">
        <f t="shared" si="0"/>
        <v>570.53578947368419</v>
      </c>
      <c r="J4" s="66">
        <f t="shared" si="0"/>
        <v>0</v>
      </c>
      <c r="K4" s="25">
        <v>28</v>
      </c>
      <c r="L4" s="25">
        <v>0</v>
      </c>
      <c r="M4" s="25">
        <v>0</v>
      </c>
      <c r="N4" s="30">
        <v>26654</v>
      </c>
      <c r="O4" s="87">
        <v>0</v>
      </c>
      <c r="P4" s="59">
        <v>0</v>
      </c>
      <c r="Q4" s="25">
        <f>F4+(I4-G4)*$V$20+(J4-H4)*$V$21</f>
        <v>20846170.283888791</v>
      </c>
      <c r="R4" s="65">
        <f t="shared" ref="R4:R67" si="3">Q4-E4</f>
        <v>20822962.538563468</v>
      </c>
      <c r="S4" s="25">
        <f t="shared" ref="S4:S67" si="4">+Q4-F4</f>
        <v>-1464359.2514365576</v>
      </c>
      <c r="T4" s="38">
        <f t="shared" ref="T4:T67" si="5">ABS(S4/F4)</f>
        <v>6.5635342680592415E-2</v>
      </c>
      <c r="AG4"/>
      <c r="AH4" s="29"/>
      <c r="AI4" s="39"/>
      <c r="AJ4" s="56"/>
      <c r="AK4" s="56"/>
      <c r="AL4" s="56"/>
      <c r="AM4" s="75"/>
      <c r="AN4" s="79"/>
      <c r="AO4" s="56"/>
      <c r="AP4" s="75"/>
      <c r="AQ4" s="75"/>
      <c r="AR4" s="50"/>
      <c r="AS4" s="50"/>
      <c r="AT4" s="5"/>
    </row>
    <row r="5" spans="1:47" x14ac:dyDescent="0.2">
      <c r="A5" s="2">
        <v>40603</v>
      </c>
      <c r="B5">
        <f t="shared" si="1"/>
        <v>2011</v>
      </c>
      <c r="C5">
        <f t="shared" si="2"/>
        <v>3</v>
      </c>
      <c r="D5" s="69">
        <v>20538303.360000029</v>
      </c>
      <c r="E5" s="69">
        <v>23207.745325324893</v>
      </c>
      <c r="F5" s="69">
        <v>20561511.105325352</v>
      </c>
      <c r="G5" s="63">
        <v>510.79999999999995</v>
      </c>
      <c r="H5" s="63">
        <v>0</v>
      </c>
      <c r="I5" s="66">
        <f t="shared" si="0"/>
        <v>461.49315789473712</v>
      </c>
      <c r="J5" s="66">
        <f t="shared" si="0"/>
        <v>0.17368421052631611</v>
      </c>
      <c r="K5" s="25">
        <v>31</v>
      </c>
      <c r="L5" s="25">
        <v>1</v>
      </c>
      <c r="M5" s="25">
        <v>0</v>
      </c>
      <c r="N5" s="30">
        <v>26750</v>
      </c>
      <c r="O5" s="87">
        <v>0</v>
      </c>
      <c r="P5" s="59">
        <v>0</v>
      </c>
      <c r="Q5" s="25">
        <f>F5+(I5-G5)*$V$19+(J5-H5)*$V$20</f>
        <v>20139982.518509965</v>
      </c>
      <c r="R5" s="65">
        <f t="shared" si="3"/>
        <v>20116774.773184642</v>
      </c>
      <c r="S5" s="25">
        <f t="shared" si="4"/>
        <v>-421528.58681538701</v>
      </c>
      <c r="T5" s="38">
        <f t="shared" si="5"/>
        <v>2.0500856413525597E-2</v>
      </c>
      <c r="AG5"/>
      <c r="AH5" s="39"/>
      <c r="AI5" s="39"/>
      <c r="AJ5" s="56"/>
      <c r="AK5" s="56"/>
      <c r="AL5" s="56"/>
      <c r="AM5" s="75"/>
      <c r="AN5" s="79"/>
      <c r="AO5" s="56"/>
      <c r="AP5" s="75"/>
      <c r="AQ5" s="75"/>
      <c r="AR5" s="49"/>
      <c r="AS5" s="50"/>
      <c r="AT5" s="5"/>
    </row>
    <row r="6" spans="1:47" ht="12.75" customHeight="1" x14ac:dyDescent="0.2">
      <c r="A6" s="2">
        <v>40634</v>
      </c>
      <c r="B6">
        <f t="shared" si="1"/>
        <v>2011</v>
      </c>
      <c r="C6">
        <f t="shared" si="2"/>
        <v>4</v>
      </c>
      <c r="D6" s="69">
        <v>18173296.59999999</v>
      </c>
      <c r="E6" s="69">
        <v>23207.745325324893</v>
      </c>
      <c r="F6" s="69">
        <v>18196504.345325314</v>
      </c>
      <c r="G6" s="63">
        <v>272.29999999999995</v>
      </c>
      <c r="H6" s="63">
        <v>0</v>
      </c>
      <c r="I6" s="66">
        <f t="shared" si="0"/>
        <v>285.02368421052643</v>
      </c>
      <c r="J6" s="66">
        <f t="shared" si="0"/>
        <v>0</v>
      </c>
      <c r="K6" s="25">
        <v>30</v>
      </c>
      <c r="L6" s="25">
        <v>1</v>
      </c>
      <c r="M6" s="25">
        <v>0</v>
      </c>
      <c r="N6" s="30">
        <v>26846</v>
      </c>
      <c r="O6" s="87">
        <v>0</v>
      </c>
      <c r="P6" s="59">
        <v>0</v>
      </c>
      <c r="Q6" s="25">
        <f t="shared" ref="Q6:Q69" si="6">F6+(I6-G6)*$V$19+(J6-H6)*$V$20</f>
        <v>18307652.696241207</v>
      </c>
      <c r="R6" s="65">
        <f t="shared" si="3"/>
        <v>18284444.950915884</v>
      </c>
      <c r="S6" s="25">
        <f t="shared" si="4"/>
        <v>111148.35091589391</v>
      </c>
      <c r="T6" s="38">
        <f t="shared" si="5"/>
        <v>6.1082254485020334E-3</v>
      </c>
      <c r="AG6"/>
      <c r="AI6" s="56"/>
      <c r="AJ6" s="51"/>
      <c r="AL6" s="29"/>
      <c r="AN6" s="80"/>
      <c r="AO6" s="80"/>
      <c r="AP6" s="5"/>
      <c r="AQ6" s="5"/>
      <c r="AR6" s="5"/>
      <c r="AS6" s="5"/>
      <c r="AT6" s="5"/>
      <c r="AU6" s="22"/>
    </row>
    <row r="7" spans="1:47" x14ac:dyDescent="0.2">
      <c r="A7" s="2">
        <v>40664</v>
      </c>
      <c r="B7">
        <f t="shared" si="1"/>
        <v>2011</v>
      </c>
      <c r="C7">
        <f t="shared" si="2"/>
        <v>5</v>
      </c>
      <c r="D7" s="69">
        <v>19219228.860000029</v>
      </c>
      <c r="E7" s="69">
        <v>23207.745325324893</v>
      </c>
      <c r="F7" s="69">
        <v>19242436.605325352</v>
      </c>
      <c r="G7" s="63">
        <v>87.4</v>
      </c>
      <c r="H7" s="63">
        <v>28.3</v>
      </c>
      <c r="I7" s="66">
        <f t="shared" si="0"/>
        <v>92.127894736842109</v>
      </c>
      <c r="J7" s="66">
        <f t="shared" si="0"/>
        <v>50.712631578947821</v>
      </c>
      <c r="K7" s="25">
        <v>31</v>
      </c>
      <c r="L7" s="25">
        <v>1</v>
      </c>
      <c r="M7" s="25">
        <v>0</v>
      </c>
      <c r="N7" s="30">
        <v>26969</v>
      </c>
      <c r="O7" s="87">
        <v>0</v>
      </c>
      <c r="P7" s="59">
        <v>0</v>
      </c>
      <c r="Q7" s="25">
        <f t="shared" si="6"/>
        <v>20470112.956978753</v>
      </c>
      <c r="R7" s="65">
        <f t="shared" si="3"/>
        <v>20446905.21165343</v>
      </c>
      <c r="S7" s="25">
        <f t="shared" si="4"/>
        <v>1227676.3516534008</v>
      </c>
      <c r="T7" s="38">
        <f t="shared" si="5"/>
        <v>6.3800462323656076E-2</v>
      </c>
      <c r="AG7"/>
      <c r="AI7" s="56"/>
      <c r="AJ7" s="51"/>
      <c r="AK7" s="29"/>
      <c r="AL7" s="29"/>
      <c r="AN7" s="80"/>
      <c r="AO7" s="80"/>
      <c r="AP7" s="5"/>
      <c r="AQ7" s="5"/>
      <c r="AR7" s="5"/>
      <c r="AS7" s="5"/>
      <c r="AT7" s="5"/>
      <c r="AU7" s="22"/>
    </row>
    <row r="8" spans="1:47" x14ac:dyDescent="0.2">
      <c r="A8" s="2">
        <v>40695</v>
      </c>
      <c r="B8">
        <f t="shared" si="1"/>
        <v>2011</v>
      </c>
      <c r="C8">
        <f t="shared" si="2"/>
        <v>6</v>
      </c>
      <c r="D8" s="69">
        <v>23432000.140000012</v>
      </c>
      <c r="E8" s="69">
        <v>23207.745325324893</v>
      </c>
      <c r="F8" s="69">
        <v>23455207.885325335</v>
      </c>
      <c r="G8" s="63">
        <v>4.7999999999999989</v>
      </c>
      <c r="H8" s="63">
        <v>97.999999999999986</v>
      </c>
      <c r="I8" s="66">
        <f t="shared" si="0"/>
        <v>6.5805263157894842</v>
      </c>
      <c r="J8" s="66">
        <f t="shared" si="0"/>
        <v>122.87210526315789</v>
      </c>
      <c r="K8" s="25">
        <v>30</v>
      </c>
      <c r="L8" s="25">
        <v>0</v>
      </c>
      <c r="M8" s="25">
        <v>0</v>
      </c>
      <c r="N8" s="30">
        <v>27068</v>
      </c>
      <c r="O8" s="87">
        <v>0</v>
      </c>
      <c r="P8" s="59">
        <v>0</v>
      </c>
      <c r="Q8" s="25">
        <f t="shared" si="6"/>
        <v>24787325.533036739</v>
      </c>
      <c r="R8" s="65">
        <f t="shared" si="3"/>
        <v>24764117.787711415</v>
      </c>
      <c r="S8" s="25">
        <f t="shared" si="4"/>
        <v>1332117.6477114037</v>
      </c>
      <c r="T8" s="38">
        <f t="shared" si="5"/>
        <v>5.6794109616263015E-2</v>
      </c>
      <c r="AG8"/>
      <c r="AI8" s="56"/>
      <c r="AJ8" s="51"/>
      <c r="AK8" s="29"/>
      <c r="AL8" s="29"/>
      <c r="AN8" s="80"/>
      <c r="AO8" s="80"/>
      <c r="AP8" s="5"/>
      <c r="AQ8" s="5"/>
      <c r="AR8" s="5"/>
      <c r="AS8" s="5"/>
      <c r="AT8" s="5"/>
      <c r="AU8" s="22"/>
    </row>
    <row r="9" spans="1:47" x14ac:dyDescent="0.2">
      <c r="A9" s="2">
        <v>40725</v>
      </c>
      <c r="B9">
        <f t="shared" si="1"/>
        <v>2011</v>
      </c>
      <c r="C9">
        <f t="shared" si="2"/>
        <v>7</v>
      </c>
      <c r="D9" s="69">
        <v>29858048.27999996</v>
      </c>
      <c r="E9" s="69">
        <v>23207.745325324893</v>
      </c>
      <c r="F9" s="69">
        <v>29881256.025325283</v>
      </c>
      <c r="G9" s="63">
        <v>0</v>
      </c>
      <c r="H9" s="63">
        <v>260.30000000000007</v>
      </c>
      <c r="I9" s="66">
        <f t="shared" si="0"/>
        <v>0</v>
      </c>
      <c r="J9" s="66">
        <f t="shared" si="0"/>
        <v>211.7568421052631</v>
      </c>
      <c r="K9" s="25">
        <v>31</v>
      </c>
      <c r="L9" s="25">
        <v>0</v>
      </c>
      <c r="M9" s="25">
        <v>0</v>
      </c>
      <c r="N9" s="30">
        <v>27119</v>
      </c>
      <c r="O9" s="87">
        <v>0</v>
      </c>
      <c r="P9" s="59">
        <v>0</v>
      </c>
      <c r="Q9" s="25">
        <f t="shared" si="6"/>
        <v>27311704.210734967</v>
      </c>
      <c r="R9" s="65">
        <f t="shared" si="3"/>
        <v>27288496.465409644</v>
      </c>
      <c r="S9" s="25">
        <f t="shared" si="4"/>
        <v>-2569551.8145903163</v>
      </c>
      <c r="T9" s="38">
        <f t="shared" si="5"/>
        <v>8.5992095259066148E-2</v>
      </c>
      <c r="AG9"/>
      <c r="AI9" s="56"/>
      <c r="AJ9" s="51"/>
      <c r="AK9" s="29"/>
      <c r="AL9" s="29"/>
      <c r="AN9" s="80"/>
      <c r="AO9" s="80"/>
      <c r="AP9" s="5"/>
      <c r="AQ9" s="5"/>
      <c r="AR9" s="5"/>
      <c r="AS9" s="5"/>
      <c r="AT9" s="5"/>
      <c r="AU9" s="22"/>
    </row>
    <row r="10" spans="1:47" x14ac:dyDescent="0.2">
      <c r="A10" s="2">
        <v>40756</v>
      </c>
      <c r="B10">
        <f t="shared" si="1"/>
        <v>2011</v>
      </c>
      <c r="C10">
        <f t="shared" si="2"/>
        <v>8</v>
      </c>
      <c r="D10" s="69">
        <v>28097294.710000008</v>
      </c>
      <c r="E10" s="69">
        <v>23207.745325324893</v>
      </c>
      <c r="F10" s="69">
        <v>28120502.455325332</v>
      </c>
      <c r="G10" s="63">
        <v>0</v>
      </c>
      <c r="H10" s="63">
        <v>184.2</v>
      </c>
      <c r="I10" s="66">
        <f t="shared" si="0"/>
        <v>0.34105263157894772</v>
      </c>
      <c r="J10" s="66">
        <f t="shared" si="0"/>
        <v>191.39947368421053</v>
      </c>
      <c r="K10" s="25">
        <v>31</v>
      </c>
      <c r="L10" s="25">
        <v>0</v>
      </c>
      <c r="M10" s="25">
        <v>0</v>
      </c>
      <c r="N10" s="30">
        <v>27177</v>
      </c>
      <c r="O10" s="87">
        <v>0</v>
      </c>
      <c r="P10" s="59">
        <v>0</v>
      </c>
      <c r="Q10" s="25">
        <f t="shared" si="6"/>
        <v>28504573.974618025</v>
      </c>
      <c r="R10" s="65">
        <f t="shared" si="3"/>
        <v>28481366.229292702</v>
      </c>
      <c r="S10" s="25">
        <f t="shared" si="4"/>
        <v>384071.51929269359</v>
      </c>
      <c r="T10" s="38">
        <f t="shared" si="5"/>
        <v>1.3658060338817305E-2</v>
      </c>
      <c r="AG10"/>
      <c r="AI10" s="56"/>
      <c r="AJ10" s="51"/>
      <c r="AK10" s="29"/>
      <c r="AL10" s="29"/>
      <c r="AN10" s="80"/>
      <c r="AO10" s="80"/>
      <c r="AP10" s="5"/>
      <c r="AQ10" s="5"/>
      <c r="AR10" s="5"/>
      <c r="AS10" s="5"/>
      <c r="AT10" s="5"/>
      <c r="AU10" s="22"/>
    </row>
    <row r="11" spans="1:47" x14ac:dyDescent="0.2">
      <c r="A11" s="2">
        <v>40787</v>
      </c>
      <c r="B11">
        <f t="shared" si="1"/>
        <v>2011</v>
      </c>
      <c r="C11">
        <f t="shared" si="2"/>
        <v>9</v>
      </c>
      <c r="D11" s="69">
        <v>19896374.790000003</v>
      </c>
      <c r="E11" s="69">
        <v>23207.745325324893</v>
      </c>
      <c r="F11" s="69">
        <v>19919582.535325326</v>
      </c>
      <c r="G11" s="63">
        <v>22.400000000000006</v>
      </c>
      <c r="H11" s="63">
        <v>73.7</v>
      </c>
      <c r="I11" s="66">
        <f t="shared" si="0"/>
        <v>26.567368421052606</v>
      </c>
      <c r="J11" s="66">
        <f t="shared" si="0"/>
        <v>77.107368421052627</v>
      </c>
      <c r="K11" s="25">
        <v>30</v>
      </c>
      <c r="L11" s="25">
        <v>1</v>
      </c>
      <c r="M11" s="25">
        <v>1</v>
      </c>
      <c r="N11" s="30">
        <v>27326</v>
      </c>
      <c r="O11" s="87">
        <v>0</v>
      </c>
      <c r="P11" s="59">
        <v>0</v>
      </c>
      <c r="Q11" s="25">
        <f t="shared" si="6"/>
        <v>20136350.195655461</v>
      </c>
      <c r="R11" s="65">
        <f t="shared" si="3"/>
        <v>20113142.450330138</v>
      </c>
      <c r="S11" s="25">
        <f t="shared" si="4"/>
        <v>216767.66033013538</v>
      </c>
      <c r="T11" s="38">
        <f t="shared" si="5"/>
        <v>1.0882138716798924E-2</v>
      </c>
      <c r="AG11"/>
      <c r="AI11" s="56"/>
      <c r="AJ11" s="51"/>
      <c r="AK11" s="29"/>
      <c r="AL11" s="29"/>
      <c r="AN11" s="80"/>
      <c r="AO11" s="80"/>
      <c r="AP11" s="5"/>
      <c r="AQ11" s="5"/>
      <c r="AR11" s="5"/>
      <c r="AS11" s="5"/>
      <c r="AT11" s="5"/>
      <c r="AU11" s="22"/>
    </row>
    <row r="12" spans="1:47" ht="13.5" customHeight="1" x14ac:dyDescent="0.2">
      <c r="A12" s="2">
        <v>40817</v>
      </c>
      <c r="B12">
        <f t="shared" si="1"/>
        <v>2011</v>
      </c>
      <c r="C12">
        <f t="shared" si="2"/>
        <v>10</v>
      </c>
      <c r="D12" s="69">
        <v>18244566.349999983</v>
      </c>
      <c r="E12" s="69">
        <v>23207.745325324893</v>
      </c>
      <c r="F12" s="69">
        <v>18267774.095325306</v>
      </c>
      <c r="G12" s="63">
        <v>180.70000000000002</v>
      </c>
      <c r="H12" s="63">
        <v>9.6999999999999957</v>
      </c>
      <c r="I12" s="66">
        <f t="shared" si="0"/>
        <v>154.52315789473778</v>
      </c>
      <c r="J12" s="66">
        <f t="shared" si="0"/>
        <v>10.628421052631595</v>
      </c>
      <c r="K12" s="25">
        <v>31</v>
      </c>
      <c r="L12" s="25">
        <v>1</v>
      </c>
      <c r="M12" s="25">
        <v>0</v>
      </c>
      <c r="N12" s="30">
        <v>27440</v>
      </c>
      <c r="O12" s="87">
        <v>0</v>
      </c>
      <c r="P12" s="59">
        <v>0</v>
      </c>
      <c r="Q12" s="25">
        <f t="shared" si="6"/>
        <v>18088249.474908628</v>
      </c>
      <c r="R12" s="65">
        <f t="shared" si="3"/>
        <v>18065041.729583304</v>
      </c>
      <c r="S12" s="25">
        <f t="shared" si="4"/>
        <v>-179524.62041667849</v>
      </c>
      <c r="T12" s="38">
        <f t="shared" si="5"/>
        <v>9.827394376560555E-3</v>
      </c>
      <c r="AG12"/>
      <c r="AI12" s="56"/>
      <c r="AJ12" s="51"/>
      <c r="AK12" s="29"/>
      <c r="AL12" s="29"/>
      <c r="AN12" s="80"/>
      <c r="AO12" s="80"/>
      <c r="AP12" s="5"/>
      <c r="AQ12" s="5"/>
      <c r="AR12" s="5"/>
      <c r="AS12" s="5"/>
      <c r="AT12" s="5"/>
      <c r="AU12" s="22"/>
    </row>
    <row r="13" spans="1:47" x14ac:dyDescent="0.2">
      <c r="A13" s="2">
        <v>40848</v>
      </c>
      <c r="B13">
        <f t="shared" si="1"/>
        <v>2011</v>
      </c>
      <c r="C13">
        <f t="shared" si="2"/>
        <v>11</v>
      </c>
      <c r="D13" s="69">
        <v>20183725.750000019</v>
      </c>
      <c r="E13" s="69">
        <v>23207.745325324893</v>
      </c>
      <c r="F13" s="69">
        <v>20206933.495325342</v>
      </c>
      <c r="G13" s="63">
        <v>281.89999999999998</v>
      </c>
      <c r="H13" s="63">
        <v>0</v>
      </c>
      <c r="I13" s="66">
        <f t="shared" si="0"/>
        <v>363.9931578947369</v>
      </c>
      <c r="J13" s="66">
        <f t="shared" si="0"/>
        <v>1.8421052631579116E-2</v>
      </c>
      <c r="K13" s="25">
        <v>30</v>
      </c>
      <c r="L13" s="25">
        <v>1</v>
      </c>
      <c r="M13" s="25">
        <v>0</v>
      </c>
      <c r="N13" s="30">
        <v>27703</v>
      </c>
      <c r="O13" s="87">
        <v>0</v>
      </c>
      <c r="P13" s="59">
        <v>0</v>
      </c>
      <c r="Q13" s="25">
        <f t="shared" si="6"/>
        <v>20925037.283637498</v>
      </c>
      <c r="R13" s="65">
        <f t="shared" si="3"/>
        <v>20901829.538312174</v>
      </c>
      <c r="S13" s="25">
        <f t="shared" si="4"/>
        <v>718103.78831215575</v>
      </c>
      <c r="T13" s="38">
        <f t="shared" si="5"/>
        <v>3.5537494517823863E-2</v>
      </c>
      <c r="U13" t="s">
        <v>68</v>
      </c>
      <c r="Y13" s="64"/>
      <c r="AG13"/>
      <c r="AI13" s="56"/>
      <c r="AJ13" s="51"/>
      <c r="AK13" s="29"/>
      <c r="AL13" s="29"/>
      <c r="AN13" s="80"/>
      <c r="AO13" s="80"/>
      <c r="AP13" s="5"/>
      <c r="AQ13" s="5"/>
      <c r="AR13" s="5"/>
      <c r="AS13" s="5"/>
      <c r="AT13" s="5"/>
      <c r="AU13" s="22"/>
    </row>
    <row r="14" spans="1:47" ht="13.5" customHeight="1" x14ac:dyDescent="0.2">
      <c r="A14" s="2">
        <v>40878</v>
      </c>
      <c r="B14">
        <f t="shared" si="1"/>
        <v>2011</v>
      </c>
      <c r="C14">
        <f t="shared" si="2"/>
        <v>12</v>
      </c>
      <c r="D14" s="69">
        <v>25085188.549999982</v>
      </c>
      <c r="E14" s="69">
        <v>23207.745325324893</v>
      </c>
      <c r="F14" s="69">
        <v>25108396.295325305</v>
      </c>
      <c r="G14" s="63">
        <v>472.00000000000006</v>
      </c>
      <c r="H14" s="63">
        <v>0</v>
      </c>
      <c r="I14" s="66">
        <f t="shared" si="0"/>
        <v>499.7842105263162</v>
      </c>
      <c r="J14" s="66">
        <f t="shared" si="0"/>
        <v>0</v>
      </c>
      <c r="K14" s="25">
        <v>31</v>
      </c>
      <c r="L14" s="25">
        <v>0</v>
      </c>
      <c r="M14" s="25">
        <v>0</v>
      </c>
      <c r="N14" s="30">
        <v>27826</v>
      </c>
      <c r="O14" s="87">
        <v>0</v>
      </c>
      <c r="P14" s="59">
        <v>0</v>
      </c>
      <c r="Q14" s="25">
        <f t="shared" si="6"/>
        <v>25351106.59294061</v>
      </c>
      <c r="R14" s="65">
        <f t="shared" si="3"/>
        <v>25327898.847615287</v>
      </c>
      <c r="S14" s="25">
        <f t="shared" si="4"/>
        <v>242710.29761530459</v>
      </c>
      <c r="T14" s="38">
        <f t="shared" si="5"/>
        <v>9.6664993956819354E-3</v>
      </c>
      <c r="U14" t="s">
        <v>69</v>
      </c>
      <c r="AG14"/>
      <c r="AI14" s="56"/>
      <c r="AJ14" s="51"/>
      <c r="AK14" s="29"/>
      <c r="AL14" s="29"/>
      <c r="AN14" s="80"/>
      <c r="AO14" s="80"/>
      <c r="AP14" s="5"/>
      <c r="AQ14" s="5"/>
      <c r="AR14" s="5"/>
      <c r="AS14" s="5"/>
      <c r="AT14" s="5"/>
      <c r="AU14" s="22"/>
    </row>
    <row r="15" spans="1:47" x14ac:dyDescent="0.2">
      <c r="A15" s="2">
        <v>40909</v>
      </c>
      <c r="B15">
        <f t="shared" si="1"/>
        <v>2012</v>
      </c>
      <c r="C15">
        <f t="shared" si="2"/>
        <v>1</v>
      </c>
      <c r="D15" s="69">
        <v>22605358.370000012</v>
      </c>
      <c r="E15" s="69">
        <v>60152.639777244323</v>
      </c>
      <c r="F15" s="69">
        <v>22665511.009777255</v>
      </c>
      <c r="G15" s="63">
        <v>549.1</v>
      </c>
      <c r="H15" s="63">
        <v>0</v>
      </c>
      <c r="I15" s="66">
        <f t="shared" si="0"/>
        <v>619.82052631578927</v>
      </c>
      <c r="J15" s="66">
        <f t="shared" si="0"/>
        <v>0</v>
      </c>
      <c r="K15" s="25">
        <v>31</v>
      </c>
      <c r="L15" s="25">
        <v>0</v>
      </c>
      <c r="M15" s="25">
        <v>0</v>
      </c>
      <c r="N15" s="30">
        <v>27984</v>
      </c>
      <c r="O15" s="87">
        <v>0</v>
      </c>
      <c r="P15" s="59">
        <v>0</v>
      </c>
      <c r="Q15" s="25">
        <f t="shared" si="6"/>
        <v>23283293.543974455</v>
      </c>
      <c r="R15" s="65">
        <f t="shared" si="3"/>
        <v>23223140.904197212</v>
      </c>
      <c r="S15" s="25">
        <f t="shared" si="4"/>
        <v>617782.53419720009</v>
      </c>
      <c r="T15" s="38">
        <f t="shared" si="5"/>
        <v>2.725650147180473E-2</v>
      </c>
      <c r="U15" t="s">
        <v>70</v>
      </c>
      <c r="AG15"/>
      <c r="AI15" s="56"/>
      <c r="AJ15" s="51"/>
      <c r="AK15" s="29"/>
      <c r="AL15" s="29"/>
      <c r="AN15" s="80"/>
      <c r="AO15" s="80"/>
      <c r="AP15" s="5"/>
      <c r="AQ15" s="5"/>
      <c r="AR15" s="5"/>
      <c r="AS15" s="5"/>
      <c r="AT15" s="5"/>
      <c r="AU15" s="22"/>
    </row>
    <row r="16" spans="1:47" x14ac:dyDescent="0.2">
      <c r="A16" s="2">
        <v>40940</v>
      </c>
      <c r="B16">
        <f t="shared" si="1"/>
        <v>2012</v>
      </c>
      <c r="C16">
        <f t="shared" si="2"/>
        <v>2</v>
      </c>
      <c r="D16" s="69">
        <v>21671478.420000002</v>
      </c>
      <c r="E16" s="69">
        <v>60152.639777244323</v>
      </c>
      <c r="F16" s="69">
        <v>21731631.059777245</v>
      </c>
      <c r="G16" s="63">
        <v>473.70000000000005</v>
      </c>
      <c r="H16" s="63">
        <v>0</v>
      </c>
      <c r="I16" s="66">
        <f t="shared" si="0"/>
        <v>570.53578947368419</v>
      </c>
      <c r="J16" s="66">
        <f t="shared" si="0"/>
        <v>0</v>
      </c>
      <c r="K16" s="25">
        <v>29</v>
      </c>
      <c r="L16" s="25">
        <v>0</v>
      </c>
      <c r="M16" s="25">
        <v>0</v>
      </c>
      <c r="N16" s="30">
        <v>28152</v>
      </c>
      <c r="O16" s="87">
        <v>0</v>
      </c>
      <c r="P16" s="59">
        <v>0</v>
      </c>
      <c r="Q16" s="25">
        <f t="shared" si="6"/>
        <v>22577544.72216868</v>
      </c>
      <c r="R16" s="65">
        <f t="shared" si="3"/>
        <v>22517392.082391437</v>
      </c>
      <c r="S16" s="25">
        <f t="shared" si="4"/>
        <v>845913.66239143535</v>
      </c>
      <c r="T16" s="38">
        <f t="shared" si="5"/>
        <v>3.8925456633447292E-2</v>
      </c>
      <c r="AG16"/>
      <c r="AI16" s="56"/>
      <c r="AJ16" s="51"/>
      <c r="AK16" s="29"/>
      <c r="AL16" s="29"/>
      <c r="AN16" s="80"/>
      <c r="AO16" s="80"/>
      <c r="AP16" s="5"/>
      <c r="AQ16" s="5"/>
      <c r="AR16" s="5"/>
      <c r="AS16" s="5"/>
      <c r="AT16" s="27"/>
      <c r="AU16" s="22"/>
    </row>
    <row r="17" spans="1:48" x14ac:dyDescent="0.2">
      <c r="A17" s="2">
        <v>40969</v>
      </c>
      <c r="B17">
        <f t="shared" si="1"/>
        <v>2012</v>
      </c>
      <c r="C17">
        <f t="shared" si="2"/>
        <v>3</v>
      </c>
      <c r="D17" s="69">
        <v>19949861.740000002</v>
      </c>
      <c r="E17" s="69">
        <v>60152.639777244323</v>
      </c>
      <c r="F17" s="69">
        <v>20010014.379777245</v>
      </c>
      <c r="G17" s="63">
        <v>290.2</v>
      </c>
      <c r="H17" s="63">
        <v>3</v>
      </c>
      <c r="I17" s="66">
        <f t="shared" si="0"/>
        <v>461.49315789473712</v>
      </c>
      <c r="J17" s="66">
        <f t="shared" si="0"/>
        <v>0.17368421052631611</v>
      </c>
      <c r="K17" s="25">
        <v>31</v>
      </c>
      <c r="L17" s="25">
        <v>1</v>
      </c>
      <c r="M17" s="25">
        <v>0</v>
      </c>
      <c r="N17" s="30">
        <v>28320</v>
      </c>
      <c r="O17" s="87">
        <v>0</v>
      </c>
      <c r="P17" s="59">
        <v>0</v>
      </c>
      <c r="Q17" s="25">
        <f t="shared" si="6"/>
        <v>21356747.584968589</v>
      </c>
      <c r="R17" s="65">
        <f t="shared" si="3"/>
        <v>21296594.945191346</v>
      </c>
      <c r="S17" s="25">
        <f t="shared" si="4"/>
        <v>1346733.205191344</v>
      </c>
      <c r="T17" s="38">
        <f t="shared" si="5"/>
        <v>6.7302960389293634E-2</v>
      </c>
      <c r="V17" t="s">
        <v>8</v>
      </c>
      <c r="W17" t="s">
        <v>9</v>
      </c>
      <c r="X17" t="s">
        <v>10</v>
      </c>
      <c r="Y17" t="s">
        <v>11</v>
      </c>
      <c r="AG17"/>
      <c r="AI17" s="56"/>
      <c r="AJ17" s="51"/>
      <c r="AK17" s="29"/>
      <c r="AL17" s="29"/>
      <c r="AN17" s="80"/>
      <c r="AO17" s="80"/>
      <c r="AP17" s="5"/>
      <c r="AQ17" s="5"/>
      <c r="AR17" s="5"/>
      <c r="AS17" s="5"/>
      <c r="AT17" s="5"/>
      <c r="AU17" s="22"/>
    </row>
    <row r="18" spans="1:48" x14ac:dyDescent="0.2">
      <c r="A18" s="2">
        <v>41000</v>
      </c>
      <c r="B18">
        <f t="shared" si="1"/>
        <v>2012</v>
      </c>
      <c r="C18">
        <f t="shared" si="2"/>
        <v>4</v>
      </c>
      <c r="D18" s="69">
        <v>18851854.700000014</v>
      </c>
      <c r="E18" s="69">
        <v>60152.639777244323</v>
      </c>
      <c r="F18" s="69">
        <v>18912007.339777257</v>
      </c>
      <c r="G18" s="63">
        <v>263.10000000000002</v>
      </c>
      <c r="H18" s="63">
        <v>1.3999999999999986</v>
      </c>
      <c r="I18" s="66">
        <f t="shared" si="0"/>
        <v>285.02368421052643</v>
      </c>
      <c r="J18" s="66">
        <f t="shared" si="0"/>
        <v>0</v>
      </c>
      <c r="K18" s="25">
        <v>30</v>
      </c>
      <c r="L18" s="25">
        <v>1</v>
      </c>
      <c r="M18" s="25">
        <v>0</v>
      </c>
      <c r="N18" s="30">
        <v>28570</v>
      </c>
      <c r="O18" s="87">
        <v>0</v>
      </c>
      <c r="P18" s="59">
        <v>0</v>
      </c>
      <c r="Q18" s="25">
        <f t="shared" si="6"/>
        <v>19029416.04434301</v>
      </c>
      <c r="R18" s="65">
        <f t="shared" si="3"/>
        <v>18969263.404565766</v>
      </c>
      <c r="S18" s="25">
        <f t="shared" si="4"/>
        <v>117408.7045657523</v>
      </c>
      <c r="T18" s="38">
        <f t="shared" si="5"/>
        <v>6.2081566729729875E-3</v>
      </c>
      <c r="U18" t="s">
        <v>12</v>
      </c>
      <c r="V18">
        <v>-18893263.306903001</v>
      </c>
      <c r="W18">
        <v>5185235.7900725901</v>
      </c>
      <c r="X18">
        <v>-3.6436652202152802</v>
      </c>
      <c r="Y18">
        <v>3.9476725714889698E-4</v>
      </c>
      <c r="AG18"/>
      <c r="AH18" s="39"/>
      <c r="AI18" s="51"/>
      <c r="AJ18" s="52"/>
      <c r="AK18" s="29"/>
      <c r="AN18" s="45"/>
      <c r="AO18" s="53"/>
      <c r="AP18" s="53"/>
      <c r="AQ18" s="53"/>
      <c r="AR18" s="5"/>
      <c r="AS18" s="5"/>
      <c r="AU18" s="22"/>
    </row>
    <row r="19" spans="1:48" x14ac:dyDescent="0.2">
      <c r="A19" s="2">
        <v>41030</v>
      </c>
      <c r="B19">
        <f t="shared" si="1"/>
        <v>2012</v>
      </c>
      <c r="C19">
        <f t="shared" si="2"/>
        <v>5</v>
      </c>
      <c r="D19" s="69">
        <v>18991152.079999991</v>
      </c>
      <c r="E19" s="69">
        <v>60152.639777244323</v>
      </c>
      <c r="F19" s="69">
        <v>19051304.719777234</v>
      </c>
      <c r="G19" s="63">
        <v>46.199999999999989</v>
      </c>
      <c r="H19" s="63">
        <v>64.199999999999989</v>
      </c>
      <c r="I19" s="66">
        <f t="shared" ref="I19:J34" si="7">I31</f>
        <v>92.127894736842109</v>
      </c>
      <c r="J19" s="66">
        <f t="shared" si="7"/>
        <v>50.712631578947821</v>
      </c>
      <c r="K19" s="25">
        <v>31</v>
      </c>
      <c r="L19" s="25">
        <v>1</v>
      </c>
      <c r="M19" s="25">
        <v>0</v>
      </c>
      <c r="N19" s="30">
        <v>28755</v>
      </c>
      <c r="O19" s="87">
        <v>0</v>
      </c>
      <c r="P19" s="59">
        <v>0</v>
      </c>
      <c r="Q19" s="25">
        <f t="shared" si="6"/>
        <v>18738578.486208219</v>
      </c>
      <c r="R19" s="65">
        <f t="shared" si="3"/>
        <v>18678425.846430976</v>
      </c>
      <c r="S19" s="25">
        <f t="shared" si="4"/>
        <v>-312726.23356901482</v>
      </c>
      <c r="T19" s="38">
        <f t="shared" si="5"/>
        <v>1.6414951005658551E-2</v>
      </c>
      <c r="U19" t="s">
        <v>5</v>
      </c>
      <c r="V19">
        <v>8735.5477451992792</v>
      </c>
      <c r="W19">
        <v>955.16207542171696</v>
      </c>
      <c r="X19">
        <v>9.1456182882286399</v>
      </c>
      <c r="Y19" s="64">
        <v>1.5513487993009601E-15</v>
      </c>
      <c r="AG19"/>
      <c r="AH19" s="56"/>
      <c r="AI19" s="51"/>
      <c r="AJ19" s="39"/>
      <c r="AK19" s="58"/>
      <c r="AL19" s="58"/>
      <c r="AM19" s="1"/>
      <c r="AP19" s="5"/>
      <c r="AQ19" s="5"/>
      <c r="AR19" s="5"/>
      <c r="AS19" s="5"/>
    </row>
    <row r="20" spans="1:48" x14ac:dyDescent="0.2">
      <c r="A20" s="2">
        <v>41061</v>
      </c>
      <c r="B20">
        <f t="shared" si="1"/>
        <v>2012</v>
      </c>
      <c r="C20">
        <f t="shared" si="2"/>
        <v>6</v>
      </c>
      <c r="D20" s="69">
        <v>27898710.519999996</v>
      </c>
      <c r="E20" s="69">
        <v>60152.639777244323</v>
      </c>
      <c r="F20" s="69">
        <v>27958863.159777239</v>
      </c>
      <c r="G20" s="63">
        <v>9.6</v>
      </c>
      <c r="H20" s="63">
        <v>148</v>
      </c>
      <c r="I20" s="66">
        <f t="shared" si="7"/>
        <v>6.5805263157894842</v>
      </c>
      <c r="J20" s="66">
        <f t="shared" si="7"/>
        <v>122.87210526315789</v>
      </c>
      <c r="K20" s="25">
        <v>30</v>
      </c>
      <c r="L20" s="25">
        <v>0</v>
      </c>
      <c r="M20" s="25">
        <v>0</v>
      </c>
      <c r="N20" s="30">
        <v>28856</v>
      </c>
      <c r="O20" s="87">
        <v>0</v>
      </c>
      <c r="P20" s="59">
        <v>0</v>
      </c>
      <c r="Q20" s="25">
        <f t="shared" si="6"/>
        <v>26602382.835241176</v>
      </c>
      <c r="R20" s="65">
        <f t="shared" si="3"/>
        <v>26542230.195463933</v>
      </c>
      <c r="S20" s="25">
        <f t="shared" si="4"/>
        <v>-1356480.3245360628</v>
      </c>
      <c r="T20" s="38">
        <f t="shared" si="5"/>
        <v>4.8517005744623788E-2</v>
      </c>
      <c r="U20" t="s">
        <v>6</v>
      </c>
      <c r="V20">
        <v>52933.346861410202</v>
      </c>
      <c r="W20">
        <v>3453.72029547191</v>
      </c>
      <c r="X20">
        <v>15.3264718427864</v>
      </c>
      <c r="Y20" s="64">
        <v>2.6212456298096899E-30</v>
      </c>
      <c r="AG20"/>
      <c r="AH20" s="56"/>
      <c r="AI20" s="81"/>
      <c r="AJ20" s="81"/>
      <c r="AK20" s="29"/>
      <c r="AM20" s="1"/>
      <c r="AP20" s="5"/>
      <c r="AQ20" s="5"/>
      <c r="AR20" s="5"/>
      <c r="AS20" s="5"/>
    </row>
    <row r="21" spans="1:48" x14ac:dyDescent="0.2">
      <c r="A21" s="2">
        <v>41091</v>
      </c>
      <c r="B21">
        <f t="shared" si="1"/>
        <v>2012</v>
      </c>
      <c r="C21">
        <f t="shared" si="2"/>
        <v>7</v>
      </c>
      <c r="D21" s="69">
        <v>33515927.190000005</v>
      </c>
      <c r="E21" s="69">
        <v>60152.639777244323</v>
      </c>
      <c r="F21" s="69">
        <v>33576079.829777248</v>
      </c>
      <c r="G21" s="63">
        <v>0</v>
      </c>
      <c r="H21" s="63">
        <v>257.39999999999998</v>
      </c>
      <c r="I21" s="66">
        <f t="shared" si="7"/>
        <v>0</v>
      </c>
      <c r="J21" s="66">
        <f t="shared" si="7"/>
        <v>211.7568421052631</v>
      </c>
      <c r="K21" s="25">
        <v>31</v>
      </c>
      <c r="L21" s="25">
        <v>0</v>
      </c>
      <c r="M21" s="25">
        <v>0</v>
      </c>
      <c r="N21" s="30">
        <v>28963</v>
      </c>
      <c r="O21" s="87">
        <v>0</v>
      </c>
      <c r="P21" s="59">
        <v>0</v>
      </c>
      <c r="Q21" s="25">
        <f t="shared" si="6"/>
        <v>31160034.721085027</v>
      </c>
      <c r="R21" s="65">
        <f t="shared" si="3"/>
        <v>31099882.081307784</v>
      </c>
      <c r="S21" s="25">
        <f t="shared" si="4"/>
        <v>-2416045.1086922213</v>
      </c>
      <c r="T21" s="38">
        <f t="shared" si="5"/>
        <v>7.1957331556899928E-2</v>
      </c>
      <c r="U21" t="s">
        <v>1</v>
      </c>
      <c r="V21">
        <v>700140.39219496294</v>
      </c>
      <c r="W21">
        <v>167154.58775368199</v>
      </c>
      <c r="X21">
        <v>4.1885801736215802</v>
      </c>
      <c r="Y21" s="64">
        <v>5.3081721144805101E-5</v>
      </c>
      <c r="AG21"/>
      <c r="AH21" s="39"/>
      <c r="AI21" s="51"/>
      <c r="AJ21" s="39"/>
      <c r="AK21" s="29"/>
      <c r="AM21" s="1"/>
      <c r="AP21" s="5"/>
      <c r="AQ21" s="5"/>
      <c r="AR21" s="5"/>
      <c r="AS21" s="5"/>
    </row>
    <row r="22" spans="1:48" x14ac:dyDescent="0.2">
      <c r="A22" s="2">
        <v>41122</v>
      </c>
      <c r="B22">
        <f t="shared" si="1"/>
        <v>2012</v>
      </c>
      <c r="C22">
        <f t="shared" si="2"/>
        <v>8</v>
      </c>
      <c r="D22" s="69">
        <v>29969286.820000008</v>
      </c>
      <c r="E22" s="69">
        <v>60152.639777244323</v>
      </c>
      <c r="F22" s="69">
        <v>30029439.459777251</v>
      </c>
      <c r="G22" s="63">
        <v>0</v>
      </c>
      <c r="H22" s="63">
        <v>172.1</v>
      </c>
      <c r="I22" s="66">
        <f t="shared" si="7"/>
        <v>0.34105263157894772</v>
      </c>
      <c r="J22" s="66">
        <f t="shared" si="7"/>
        <v>191.39947368421053</v>
      </c>
      <c r="K22" s="25">
        <v>31</v>
      </c>
      <c r="L22" s="25">
        <v>0</v>
      </c>
      <c r="M22" s="25">
        <v>0</v>
      </c>
      <c r="N22" s="30">
        <v>29039</v>
      </c>
      <c r="O22" s="87">
        <v>0</v>
      </c>
      <c r="P22" s="59">
        <v>0</v>
      </c>
      <c r="Q22" s="25">
        <f t="shared" si="6"/>
        <v>31054004.476093009</v>
      </c>
      <c r="R22" s="65">
        <f t="shared" si="3"/>
        <v>30993851.836315766</v>
      </c>
      <c r="S22" s="25">
        <f t="shared" si="4"/>
        <v>1024565.0163157582</v>
      </c>
      <c r="T22" s="38">
        <f t="shared" si="5"/>
        <v>3.4118686021032976E-2</v>
      </c>
      <c r="U22" t="s">
        <v>3</v>
      </c>
      <c r="V22">
        <v>-2872240.8640193399</v>
      </c>
      <c r="W22">
        <v>364282.109347158</v>
      </c>
      <c r="X22">
        <v>-7.8846607898663397</v>
      </c>
      <c r="Y22" s="64">
        <v>1.44662653707938E-12</v>
      </c>
      <c r="AG22"/>
      <c r="AH22" s="39"/>
      <c r="AI22" s="51"/>
      <c r="AJ22" s="39"/>
      <c r="AK22" s="29"/>
      <c r="AM22" s="54"/>
      <c r="AN22" s="54"/>
      <c r="AO22" s="54"/>
      <c r="AP22" s="54"/>
      <c r="AQ22" s="54"/>
      <c r="AR22" s="54"/>
      <c r="AS22" s="5"/>
    </row>
    <row r="23" spans="1:48" x14ac:dyDescent="0.2">
      <c r="A23" s="2">
        <v>41153</v>
      </c>
      <c r="B23">
        <f t="shared" si="1"/>
        <v>2012</v>
      </c>
      <c r="C23">
        <f t="shared" si="2"/>
        <v>9</v>
      </c>
      <c r="D23" s="69">
        <v>21178062.030000005</v>
      </c>
      <c r="E23" s="69">
        <v>60152.639777244323</v>
      </c>
      <c r="F23" s="69">
        <v>21238214.669777248</v>
      </c>
      <c r="G23" s="63">
        <v>48.300000000000011</v>
      </c>
      <c r="H23" s="63">
        <v>58.899999999999991</v>
      </c>
      <c r="I23" s="66">
        <f t="shared" si="7"/>
        <v>26.567368421052606</v>
      </c>
      <c r="J23" s="66">
        <f t="shared" si="7"/>
        <v>77.107368421052627</v>
      </c>
      <c r="K23" s="25">
        <v>30</v>
      </c>
      <c r="L23" s="25">
        <v>1</v>
      </c>
      <c r="M23" s="25">
        <v>1</v>
      </c>
      <c r="N23" s="30">
        <v>29133</v>
      </c>
      <c r="O23" s="87">
        <v>0</v>
      </c>
      <c r="P23" s="59">
        <v>0</v>
      </c>
      <c r="Q23" s="25">
        <f t="shared" si="6"/>
        <v>22012145.177055594</v>
      </c>
      <c r="R23" s="65">
        <f t="shared" si="3"/>
        <v>21951992.53727835</v>
      </c>
      <c r="S23" s="25">
        <f t="shared" si="4"/>
        <v>773930.50727834553</v>
      </c>
      <c r="T23" s="38">
        <f t="shared" si="5"/>
        <v>3.6440469187820991E-2</v>
      </c>
      <c r="U23" t="s">
        <v>2</v>
      </c>
      <c r="V23">
        <v>1706351.3837903</v>
      </c>
      <c r="W23">
        <v>497363.92251725</v>
      </c>
      <c r="X23">
        <v>3.4307904263625302</v>
      </c>
      <c r="Y23" s="64">
        <v>8.1999039110360495E-4</v>
      </c>
      <c r="AG23"/>
      <c r="AH23" s="39"/>
      <c r="AI23" s="51"/>
      <c r="AJ23" s="39"/>
      <c r="AK23" s="29"/>
      <c r="AM23" s="54"/>
      <c r="AN23" s="54"/>
      <c r="AO23" s="54"/>
      <c r="AP23" s="54"/>
      <c r="AQ23" s="54"/>
      <c r="AR23" s="54"/>
      <c r="AS23" s="5"/>
    </row>
    <row r="24" spans="1:48" x14ac:dyDescent="0.2">
      <c r="A24" s="2">
        <v>41183</v>
      </c>
      <c r="B24">
        <f t="shared" si="1"/>
        <v>2012</v>
      </c>
      <c r="C24">
        <f t="shared" si="2"/>
        <v>10</v>
      </c>
      <c r="D24" s="69">
        <v>19579886.000000007</v>
      </c>
      <c r="E24" s="69">
        <v>60152.639777244323</v>
      </c>
      <c r="F24" s="69">
        <v>19640038.639777251</v>
      </c>
      <c r="G24" s="63">
        <v>183.9</v>
      </c>
      <c r="H24" s="63">
        <v>4.5</v>
      </c>
      <c r="I24" s="66">
        <f t="shared" si="7"/>
        <v>154.52315789473778</v>
      </c>
      <c r="J24" s="66">
        <f t="shared" si="7"/>
        <v>10.628421052631595</v>
      </c>
      <c r="K24" s="25">
        <v>31</v>
      </c>
      <c r="L24" s="25">
        <v>1</v>
      </c>
      <c r="M24" s="25">
        <v>0</v>
      </c>
      <c r="N24" s="30">
        <v>29289</v>
      </c>
      <c r="O24" s="87">
        <v>0</v>
      </c>
      <c r="P24" s="59">
        <v>0</v>
      </c>
      <c r="Q24" s="25">
        <f t="shared" si="6"/>
        <v>19707813.67025527</v>
      </c>
      <c r="R24" s="65">
        <f t="shared" si="3"/>
        <v>19647661.030478027</v>
      </c>
      <c r="S24" s="25">
        <f t="shared" si="4"/>
        <v>67775.030478019267</v>
      </c>
      <c r="T24" s="38">
        <f t="shared" si="5"/>
        <v>3.4508603430521531E-3</v>
      </c>
      <c r="U24" t="s">
        <v>0</v>
      </c>
      <c r="V24">
        <v>588.46728649549095</v>
      </c>
      <c r="W24">
        <v>38.071823410709797</v>
      </c>
      <c r="X24">
        <v>15.456766547460701</v>
      </c>
      <c r="Y24" s="64">
        <v>1.31711731993705E-30</v>
      </c>
      <c r="AG24"/>
      <c r="AH24" s="39"/>
      <c r="AI24" s="51"/>
      <c r="AJ24" s="39"/>
      <c r="AK24" s="29"/>
      <c r="AM24" s="78"/>
      <c r="AN24" s="78"/>
      <c r="AO24" s="78"/>
      <c r="AP24" s="49"/>
      <c r="AQ24" s="49"/>
      <c r="AR24" s="49"/>
      <c r="AS24" s="5"/>
    </row>
    <row r="25" spans="1:48" x14ac:dyDescent="0.2">
      <c r="A25" s="2">
        <v>41214</v>
      </c>
      <c r="B25">
        <f t="shared" si="1"/>
        <v>2012</v>
      </c>
      <c r="C25">
        <f t="shared" si="2"/>
        <v>11</v>
      </c>
      <c r="D25" s="69">
        <v>21421956.510000002</v>
      </c>
      <c r="E25" s="69">
        <v>60152.639777244323</v>
      </c>
      <c r="F25" s="69">
        <v>21482109.149777245</v>
      </c>
      <c r="G25" s="63">
        <v>373.99999999999994</v>
      </c>
      <c r="H25" s="63">
        <v>0</v>
      </c>
      <c r="I25" s="66">
        <f t="shared" si="7"/>
        <v>363.9931578947369</v>
      </c>
      <c r="J25" s="66">
        <f t="shared" si="7"/>
        <v>1.8421052631579116E-2</v>
      </c>
      <c r="K25" s="25">
        <v>30</v>
      </c>
      <c r="L25" s="25">
        <v>1</v>
      </c>
      <c r="M25" s="25">
        <v>0</v>
      </c>
      <c r="N25" s="30">
        <v>29378</v>
      </c>
      <c r="O25" s="87">
        <v>0</v>
      </c>
      <c r="P25" s="59">
        <v>0</v>
      </c>
      <c r="Q25" s="25">
        <f t="shared" si="6"/>
        <v>21395668.990756549</v>
      </c>
      <c r="R25" s="65">
        <f t="shared" si="3"/>
        <v>21335516.350979306</v>
      </c>
      <c r="S25" s="25">
        <f t="shared" si="4"/>
        <v>-86440.159020695835</v>
      </c>
      <c r="T25" s="38">
        <f t="shared" si="5"/>
        <v>4.023820864982066E-3</v>
      </c>
      <c r="U25" t="s">
        <v>71</v>
      </c>
      <c r="V25">
        <v>3576.4087557058901</v>
      </c>
      <c r="W25">
        <v>1128.55821394485</v>
      </c>
      <c r="X25">
        <v>3.1690068899544301</v>
      </c>
      <c r="Y25">
        <v>1.9302008059125699E-3</v>
      </c>
      <c r="AG25" s="2"/>
      <c r="AH25" s="39"/>
      <c r="AI25" s="51"/>
      <c r="AJ25" s="55"/>
      <c r="AK25" s="2"/>
      <c r="AL25" s="29"/>
      <c r="AO25" s="2"/>
      <c r="AP25" s="56"/>
      <c r="AQ25" s="56"/>
      <c r="AR25" s="56"/>
      <c r="AS25" s="2"/>
      <c r="AT25" s="56"/>
      <c r="AU25" s="56"/>
      <c r="AV25" s="5"/>
    </row>
    <row r="26" spans="1:48" x14ac:dyDescent="0.2">
      <c r="A26" s="2">
        <v>41244</v>
      </c>
      <c r="B26">
        <f t="shared" si="1"/>
        <v>2012</v>
      </c>
      <c r="C26">
        <f t="shared" si="2"/>
        <v>12</v>
      </c>
      <c r="D26" s="69">
        <v>25587420.26999997</v>
      </c>
      <c r="E26" s="69">
        <v>60152.639777244323</v>
      </c>
      <c r="F26" s="69">
        <v>25647572.909777213</v>
      </c>
      <c r="G26" s="63">
        <v>471.50000000000006</v>
      </c>
      <c r="H26" s="63">
        <v>0</v>
      </c>
      <c r="I26" s="66">
        <f t="shared" si="7"/>
        <v>499.7842105263162</v>
      </c>
      <c r="J26" s="66">
        <f t="shared" si="7"/>
        <v>0</v>
      </c>
      <c r="K26" s="25">
        <v>31</v>
      </c>
      <c r="L26" s="25">
        <v>0</v>
      </c>
      <c r="M26" s="25">
        <v>0</v>
      </c>
      <c r="N26" s="30">
        <v>29614</v>
      </c>
      <c r="O26" s="87">
        <v>0</v>
      </c>
      <c r="P26" s="59">
        <v>0</v>
      </c>
      <c r="Q26" s="25">
        <f t="shared" si="6"/>
        <v>25894650.981265116</v>
      </c>
      <c r="R26" s="65">
        <f t="shared" si="3"/>
        <v>25834498.341487873</v>
      </c>
      <c r="S26" s="25">
        <f t="shared" si="4"/>
        <v>247078.07148790359</v>
      </c>
      <c r="T26" s="38">
        <f t="shared" si="5"/>
        <v>9.6335849149185564E-3</v>
      </c>
      <c r="U26" t="s">
        <v>72</v>
      </c>
      <c r="V26">
        <v>24534.8158289153</v>
      </c>
      <c r="W26">
        <v>3130.9815657572599</v>
      </c>
      <c r="X26">
        <v>7.8361418978783597</v>
      </c>
      <c r="Y26" s="64">
        <v>1.8720205917012902E-12</v>
      </c>
      <c r="AG26" s="2"/>
      <c r="AH26" s="39"/>
      <c r="AI26" s="51"/>
      <c r="AJ26" s="55"/>
      <c r="AK26" s="2"/>
      <c r="AL26" s="29"/>
      <c r="AO26" s="2"/>
      <c r="AP26" s="56"/>
      <c r="AQ26" s="56"/>
      <c r="AR26" s="56"/>
      <c r="AS26" s="2"/>
      <c r="AT26" s="56"/>
      <c r="AU26" s="56"/>
      <c r="AV26" s="5"/>
    </row>
    <row r="27" spans="1:48" x14ac:dyDescent="0.2">
      <c r="A27" s="2">
        <v>41275</v>
      </c>
      <c r="B27">
        <f t="shared" si="1"/>
        <v>2013</v>
      </c>
      <c r="C27">
        <f t="shared" si="2"/>
        <v>1</v>
      </c>
      <c r="D27" s="69">
        <v>24654099.019999988</v>
      </c>
      <c r="E27" s="69">
        <v>89162.051531255813</v>
      </c>
      <c r="F27" s="69">
        <v>24743261.071531244</v>
      </c>
      <c r="G27" s="63">
        <v>562.50000000000011</v>
      </c>
      <c r="H27" s="63">
        <v>0</v>
      </c>
      <c r="I27" s="66">
        <f t="shared" si="7"/>
        <v>619.82052631578927</v>
      </c>
      <c r="J27" s="66">
        <f t="shared" si="7"/>
        <v>0</v>
      </c>
      <c r="K27" s="25">
        <v>31</v>
      </c>
      <c r="L27" s="25">
        <v>0</v>
      </c>
      <c r="M27" s="25">
        <v>0</v>
      </c>
      <c r="N27" s="30">
        <v>29835</v>
      </c>
      <c r="O27" s="87">
        <v>0</v>
      </c>
      <c r="P27" s="59">
        <v>0</v>
      </c>
      <c r="Q27" s="25">
        <f t="shared" si="6"/>
        <v>25243987.265942771</v>
      </c>
      <c r="R27" s="65">
        <f t="shared" si="3"/>
        <v>25154825.214411516</v>
      </c>
      <c r="S27" s="25">
        <f t="shared" si="4"/>
        <v>500726.19441152737</v>
      </c>
      <c r="T27" s="38">
        <f t="shared" si="5"/>
        <v>2.0236871484480511E-2</v>
      </c>
      <c r="AG27" s="2"/>
      <c r="AH27" s="39"/>
      <c r="AI27" s="82"/>
      <c r="AJ27" s="55"/>
      <c r="AK27" s="2"/>
      <c r="AL27" s="29"/>
      <c r="AO27" s="2"/>
      <c r="AP27" s="56"/>
      <c r="AQ27" s="5"/>
      <c r="AR27" s="5"/>
      <c r="AS27" s="2"/>
      <c r="AT27" s="56"/>
      <c r="AU27" s="5"/>
      <c r="AV27" s="5"/>
    </row>
    <row r="28" spans="1:48" x14ac:dyDescent="0.2">
      <c r="A28" s="2">
        <v>41306</v>
      </c>
      <c r="B28">
        <f t="shared" si="1"/>
        <v>2013</v>
      </c>
      <c r="C28">
        <f t="shared" si="2"/>
        <v>2</v>
      </c>
      <c r="D28" s="69">
        <v>23135370.840000026</v>
      </c>
      <c r="E28" s="69">
        <v>89162.051531255813</v>
      </c>
      <c r="F28" s="69">
        <v>23224532.891531281</v>
      </c>
      <c r="G28" s="63">
        <v>575.5</v>
      </c>
      <c r="H28" s="63">
        <v>0</v>
      </c>
      <c r="I28" s="66">
        <f t="shared" si="7"/>
        <v>570.53578947368419</v>
      </c>
      <c r="J28" s="66">
        <f t="shared" si="7"/>
        <v>0</v>
      </c>
      <c r="K28" s="25">
        <v>28</v>
      </c>
      <c r="L28" s="25">
        <v>0</v>
      </c>
      <c r="M28" s="25">
        <v>0</v>
      </c>
      <c r="N28" s="30">
        <v>29989</v>
      </c>
      <c r="O28" s="87">
        <v>0</v>
      </c>
      <c r="P28" s="59">
        <v>0</v>
      </c>
      <c r="Q28" s="25">
        <f t="shared" si="6"/>
        <v>23181167.793461427</v>
      </c>
      <c r="R28" s="65">
        <f t="shared" si="3"/>
        <v>23092005.741930172</v>
      </c>
      <c r="S28" s="25">
        <f t="shared" si="4"/>
        <v>-43365.098069854081</v>
      </c>
      <c r="T28" s="38">
        <f t="shared" si="5"/>
        <v>1.8672107754497385E-3</v>
      </c>
      <c r="U28" t="s">
        <v>13</v>
      </c>
      <c r="AG28" s="2"/>
      <c r="AH28" s="39"/>
      <c r="AI28" s="51"/>
      <c r="AJ28" s="55"/>
      <c r="AK28" s="2"/>
      <c r="AL28" s="29"/>
      <c r="AO28" s="2"/>
      <c r="AP28" s="56"/>
      <c r="AQ28" s="5"/>
      <c r="AR28" s="5"/>
      <c r="AS28" s="2"/>
      <c r="AT28" s="56"/>
      <c r="AU28" s="5"/>
      <c r="AV28" s="5"/>
    </row>
    <row r="29" spans="1:48" x14ac:dyDescent="0.2">
      <c r="A29" s="2">
        <v>41334</v>
      </c>
      <c r="B29">
        <f t="shared" si="1"/>
        <v>2013</v>
      </c>
      <c r="C29">
        <f t="shared" si="2"/>
        <v>3</v>
      </c>
      <c r="D29" s="69">
        <v>22963588.829999994</v>
      </c>
      <c r="E29" s="69">
        <v>89162.051531255813</v>
      </c>
      <c r="F29" s="69">
        <v>23052750.88153125</v>
      </c>
      <c r="G29" s="63">
        <v>492.79999999999995</v>
      </c>
      <c r="H29" s="63">
        <v>0</v>
      </c>
      <c r="I29" s="66">
        <f t="shared" si="7"/>
        <v>461.49315789473712</v>
      </c>
      <c r="J29" s="66">
        <f t="shared" si="7"/>
        <v>0.17368421052631611</v>
      </c>
      <c r="K29" s="25">
        <v>31</v>
      </c>
      <c r="L29" s="25">
        <v>1</v>
      </c>
      <c r="M29" s="25">
        <v>0</v>
      </c>
      <c r="N29" s="30">
        <v>30236</v>
      </c>
      <c r="O29" s="87">
        <v>0</v>
      </c>
      <c r="P29" s="59">
        <v>0</v>
      </c>
      <c r="Q29" s="25">
        <f t="shared" si="6"/>
        <v>22788462.154129449</v>
      </c>
      <c r="R29" s="65">
        <f t="shared" si="3"/>
        <v>22699300.102598194</v>
      </c>
      <c r="S29" s="25">
        <f t="shared" si="4"/>
        <v>-264288.72740180045</v>
      </c>
      <c r="T29" s="38">
        <f t="shared" si="5"/>
        <v>1.1464520167679243E-2</v>
      </c>
      <c r="U29" t="s">
        <v>14</v>
      </c>
      <c r="V29">
        <v>26318647.798103601</v>
      </c>
      <c r="W29" t="s">
        <v>15</v>
      </c>
      <c r="X29">
        <v>5379028.7518450199</v>
      </c>
      <c r="AG29" s="2"/>
      <c r="AH29" s="39"/>
      <c r="AI29" s="51"/>
      <c r="AJ29" s="55"/>
      <c r="AK29" s="2"/>
      <c r="AL29" s="29"/>
      <c r="AO29" s="2"/>
      <c r="AP29" s="56"/>
      <c r="AQ29" s="5"/>
      <c r="AR29" s="5"/>
      <c r="AS29" s="2"/>
      <c r="AT29" s="56"/>
      <c r="AU29" s="5"/>
      <c r="AV29" s="5"/>
    </row>
    <row r="30" spans="1:48" x14ac:dyDescent="0.2">
      <c r="A30" s="2">
        <v>41365</v>
      </c>
      <c r="B30">
        <f t="shared" si="1"/>
        <v>2013</v>
      </c>
      <c r="C30">
        <f t="shared" si="2"/>
        <v>4</v>
      </c>
      <c r="D30" s="69">
        <v>19590025.609999973</v>
      </c>
      <c r="E30" s="69">
        <v>89162.051531255813</v>
      </c>
      <c r="F30" s="69">
        <v>19679187.661531229</v>
      </c>
      <c r="G30" s="63">
        <v>298.60000000000002</v>
      </c>
      <c r="H30" s="63">
        <v>0</v>
      </c>
      <c r="I30" s="66">
        <f t="shared" si="7"/>
        <v>285.02368421052643</v>
      </c>
      <c r="J30" s="66">
        <f t="shared" si="7"/>
        <v>0</v>
      </c>
      <c r="K30" s="25">
        <v>30</v>
      </c>
      <c r="L30" s="25">
        <v>1</v>
      </c>
      <c r="M30" s="25">
        <v>0</v>
      </c>
      <c r="N30" s="30">
        <v>30511</v>
      </c>
      <c r="O30" s="87">
        <v>0</v>
      </c>
      <c r="P30" s="59">
        <v>0</v>
      </c>
      <c r="Q30" s="25">
        <f t="shared" si="6"/>
        <v>19560591.10674838</v>
      </c>
      <c r="R30" s="65">
        <f t="shared" si="3"/>
        <v>19471429.055217125</v>
      </c>
      <c r="S30" s="25">
        <f t="shared" si="4"/>
        <v>-118596.55478284881</v>
      </c>
      <c r="T30" s="38">
        <f t="shared" si="5"/>
        <v>6.0264964602517977E-3</v>
      </c>
      <c r="U30" t="s">
        <v>16</v>
      </c>
      <c r="V30">
        <v>233370554573808</v>
      </c>
      <c r="W30" t="s">
        <v>17</v>
      </c>
      <c r="X30">
        <v>1377432.9682060301</v>
      </c>
      <c r="Y30" s="64"/>
      <c r="AG30" s="2"/>
      <c r="AH30" s="39"/>
      <c r="AI30" s="82"/>
      <c r="AJ30" s="55"/>
      <c r="AK30" s="2"/>
      <c r="AL30" s="29"/>
      <c r="AO30" s="2"/>
      <c r="AP30" s="56"/>
      <c r="AQ30" s="5"/>
      <c r="AR30" s="5"/>
      <c r="AS30" s="2"/>
      <c r="AT30" s="56"/>
      <c r="AU30" s="5"/>
      <c r="AV30" s="5"/>
    </row>
    <row r="31" spans="1:48" x14ac:dyDescent="0.2">
      <c r="A31" s="2">
        <v>41395</v>
      </c>
      <c r="B31">
        <f t="shared" si="1"/>
        <v>2013</v>
      </c>
      <c r="C31">
        <f t="shared" si="2"/>
        <v>5</v>
      </c>
      <c r="D31" s="69">
        <v>20707182.480000004</v>
      </c>
      <c r="E31" s="69">
        <v>89162.051531255813</v>
      </c>
      <c r="F31" s="69">
        <v>20796344.531531259</v>
      </c>
      <c r="G31" s="63">
        <v>70.100000000000009</v>
      </c>
      <c r="H31" s="63">
        <v>46.1</v>
      </c>
      <c r="I31" s="66">
        <f t="shared" si="7"/>
        <v>92.127894736842109</v>
      </c>
      <c r="J31" s="66">
        <f t="shared" si="7"/>
        <v>50.712631578947821</v>
      </c>
      <c r="K31" s="25">
        <v>31</v>
      </c>
      <c r="L31" s="25">
        <v>1</v>
      </c>
      <c r="M31" s="25">
        <v>0</v>
      </c>
      <c r="N31" s="30">
        <v>30723</v>
      </c>
      <c r="O31" s="87">
        <v>0</v>
      </c>
      <c r="P31" s="59">
        <v>0</v>
      </c>
      <c r="Q31" s="25">
        <f t="shared" si="6"/>
        <v>21232932.285043504</v>
      </c>
      <c r="R31" s="65">
        <f t="shared" si="3"/>
        <v>21143770.233512249</v>
      </c>
      <c r="S31" s="25">
        <f t="shared" si="4"/>
        <v>436587.75351224467</v>
      </c>
      <c r="T31" s="38">
        <f t="shared" si="5"/>
        <v>2.0993485314224028E-2</v>
      </c>
      <c r="U31" t="s">
        <v>18</v>
      </c>
      <c r="V31">
        <v>0.93843263368290097</v>
      </c>
      <c r="W31" t="s">
        <v>19</v>
      </c>
      <c r="X31">
        <v>0.93442825213382197</v>
      </c>
      <c r="Y31" s="64"/>
      <c r="AG31" s="2"/>
      <c r="AH31" s="39"/>
      <c r="AI31" s="51"/>
      <c r="AJ31" s="55"/>
      <c r="AK31" s="2"/>
      <c r="AL31" s="29"/>
      <c r="AO31" s="2"/>
      <c r="AP31" s="56"/>
      <c r="AQ31" s="5"/>
      <c r="AR31" s="5"/>
      <c r="AS31" s="2"/>
      <c r="AT31" s="56"/>
      <c r="AU31" s="5"/>
      <c r="AV31" s="5"/>
    </row>
    <row r="32" spans="1:48" x14ac:dyDescent="0.2">
      <c r="A32" s="2">
        <v>41426</v>
      </c>
      <c r="B32">
        <f t="shared" si="1"/>
        <v>2013</v>
      </c>
      <c r="C32">
        <f t="shared" si="2"/>
        <v>6</v>
      </c>
      <c r="D32" s="69">
        <v>24630971.620000005</v>
      </c>
      <c r="E32" s="69">
        <v>89162.051531255813</v>
      </c>
      <c r="F32" s="69">
        <v>24720133.67153126</v>
      </c>
      <c r="G32" s="63">
        <v>12.7</v>
      </c>
      <c r="H32" s="63">
        <v>99.300000000000011</v>
      </c>
      <c r="I32" s="66">
        <f t="shared" si="7"/>
        <v>6.5805263157894842</v>
      </c>
      <c r="J32" s="66">
        <f t="shared" si="7"/>
        <v>122.87210526315789</v>
      </c>
      <c r="K32" s="25">
        <v>30</v>
      </c>
      <c r="L32" s="25">
        <v>0</v>
      </c>
      <c r="M32" s="25">
        <v>0</v>
      </c>
      <c r="N32" s="30">
        <v>30825</v>
      </c>
      <c r="O32" s="87">
        <v>0</v>
      </c>
      <c r="P32" s="59">
        <v>0</v>
      </c>
      <c r="Q32" s="25">
        <f t="shared" si="6"/>
        <v>25914427.14113576</v>
      </c>
      <c r="R32" s="65">
        <f t="shared" si="3"/>
        <v>25825265.089604504</v>
      </c>
      <c r="S32" s="25">
        <f t="shared" si="4"/>
        <v>1194293.4696044996</v>
      </c>
      <c r="T32" s="38">
        <f t="shared" si="5"/>
        <v>4.8312581374909715E-2</v>
      </c>
      <c r="U32" t="s">
        <v>73</v>
      </c>
      <c r="V32">
        <v>263.236867034233</v>
      </c>
      <c r="W32" t="s">
        <v>20</v>
      </c>
      <c r="X32" s="64">
        <v>1.5099957346625299E-73</v>
      </c>
      <c r="Y32" s="64"/>
      <c r="AG32" s="2"/>
      <c r="AH32" s="39"/>
      <c r="AI32" s="51"/>
      <c r="AJ32" s="55"/>
      <c r="AK32" s="2"/>
      <c r="AL32" s="29"/>
      <c r="AO32" s="2"/>
      <c r="AP32" s="56"/>
      <c r="AQ32" s="5"/>
      <c r="AR32" s="5"/>
      <c r="AS32" s="2"/>
      <c r="AT32" s="56"/>
      <c r="AU32" s="5"/>
      <c r="AV32" s="5"/>
    </row>
    <row r="33" spans="1:51" x14ac:dyDescent="0.2">
      <c r="A33" s="2">
        <v>41456</v>
      </c>
      <c r="B33">
        <f t="shared" si="1"/>
        <v>2013</v>
      </c>
      <c r="C33">
        <f t="shared" si="2"/>
        <v>7</v>
      </c>
      <c r="D33" s="69">
        <v>30978235.180000015</v>
      </c>
      <c r="E33" s="69">
        <v>89162.051531255813</v>
      </c>
      <c r="F33" s="69">
        <v>31067397.23153127</v>
      </c>
      <c r="G33" s="63">
        <v>0</v>
      </c>
      <c r="H33" s="63">
        <v>195.3</v>
      </c>
      <c r="I33" s="66">
        <f t="shared" si="7"/>
        <v>0</v>
      </c>
      <c r="J33" s="66">
        <f t="shared" si="7"/>
        <v>211.7568421052631</v>
      </c>
      <c r="K33" s="25">
        <v>31</v>
      </c>
      <c r="L33" s="25">
        <v>0</v>
      </c>
      <c r="M33" s="25">
        <v>0</v>
      </c>
      <c r="N33" s="30">
        <v>30936</v>
      </c>
      <c r="O33" s="87">
        <v>0</v>
      </c>
      <c r="P33" s="59">
        <v>0</v>
      </c>
      <c r="Q33" s="25">
        <f t="shared" si="6"/>
        <v>31938512.96293262</v>
      </c>
      <c r="R33" s="65">
        <f t="shared" si="3"/>
        <v>31849350.911401365</v>
      </c>
      <c r="S33" s="25">
        <f t="shared" si="4"/>
        <v>871115.73140135035</v>
      </c>
      <c r="T33" s="38">
        <f t="shared" si="5"/>
        <v>2.803954656739728E-2</v>
      </c>
      <c r="U33" t="s">
        <v>21</v>
      </c>
      <c r="V33">
        <v>-4.2291676121520702E-3</v>
      </c>
      <c r="W33" t="s">
        <v>22</v>
      </c>
      <c r="X33">
        <v>1.9974519624829501</v>
      </c>
      <c r="Y33" s="64"/>
      <c r="AG33" s="2"/>
      <c r="AH33" s="39"/>
      <c r="AI33" s="82"/>
      <c r="AJ33" s="55"/>
      <c r="AK33" s="2"/>
      <c r="AL33" s="29"/>
      <c r="AO33" s="2"/>
      <c r="AP33" s="56"/>
      <c r="AQ33" s="5"/>
      <c r="AR33" s="5"/>
      <c r="AS33" s="2"/>
      <c r="AT33" s="56"/>
      <c r="AU33" s="5"/>
      <c r="AV33" s="5"/>
    </row>
    <row r="34" spans="1:51" x14ac:dyDescent="0.2">
      <c r="A34" s="2">
        <v>41487</v>
      </c>
      <c r="B34">
        <f t="shared" si="1"/>
        <v>2013</v>
      </c>
      <c r="C34">
        <f t="shared" si="2"/>
        <v>8</v>
      </c>
      <c r="D34" s="69">
        <v>28353597.569999993</v>
      </c>
      <c r="E34" s="69">
        <v>89162.051531255813</v>
      </c>
      <c r="F34" s="69">
        <v>28442759.621531248</v>
      </c>
      <c r="G34" s="63">
        <v>0</v>
      </c>
      <c r="H34" s="63">
        <v>151.39999999999998</v>
      </c>
      <c r="I34" s="66">
        <f t="shared" si="7"/>
        <v>0.34105263157894772</v>
      </c>
      <c r="J34" s="66">
        <f t="shared" si="7"/>
        <v>191.39947368421053</v>
      </c>
      <c r="K34" s="25">
        <v>31</v>
      </c>
      <c r="L34" s="25">
        <v>0</v>
      </c>
      <c r="M34" s="25">
        <v>0</v>
      </c>
      <c r="N34" s="30">
        <v>30985</v>
      </c>
      <c r="O34" s="87">
        <v>0</v>
      </c>
      <c r="P34" s="59">
        <v>0</v>
      </c>
      <c r="Q34" s="25">
        <f t="shared" si="6"/>
        <v>30563044.917878196</v>
      </c>
      <c r="R34" s="65">
        <f t="shared" si="3"/>
        <v>30473882.86634694</v>
      </c>
      <c r="S34" s="25">
        <f t="shared" si="4"/>
        <v>2120285.2963469476</v>
      </c>
      <c r="T34" s="38">
        <f t="shared" si="5"/>
        <v>7.4545695444470358E-2</v>
      </c>
      <c r="Y34" s="64"/>
      <c r="AG34" s="2"/>
      <c r="AH34" s="39"/>
      <c r="AI34" s="51"/>
      <c r="AJ34" s="55"/>
      <c r="AK34" s="2"/>
      <c r="AL34" s="29"/>
      <c r="AO34" s="2"/>
      <c r="AP34" s="56"/>
      <c r="AQ34" s="5"/>
      <c r="AR34" s="5"/>
      <c r="AS34" s="2"/>
      <c r="AT34" s="56"/>
      <c r="AU34" s="5"/>
      <c r="AV34" s="5"/>
    </row>
    <row r="35" spans="1:51" x14ac:dyDescent="0.2">
      <c r="A35" s="2">
        <v>41518</v>
      </c>
      <c r="B35">
        <f t="shared" si="1"/>
        <v>2013</v>
      </c>
      <c r="C35">
        <f t="shared" si="2"/>
        <v>9</v>
      </c>
      <c r="D35" s="69">
        <v>20823560.830000009</v>
      </c>
      <c r="E35" s="69">
        <v>89162.051531255813</v>
      </c>
      <c r="F35" s="69">
        <v>20912722.881531265</v>
      </c>
      <c r="G35" s="63">
        <v>49.2</v>
      </c>
      <c r="H35" s="63">
        <v>47.3</v>
      </c>
      <c r="I35" s="66">
        <f t="shared" ref="I35:J50" si="8">I47</f>
        <v>26.567368421052606</v>
      </c>
      <c r="J35" s="66">
        <f t="shared" si="8"/>
        <v>77.107368421052627</v>
      </c>
      <c r="K35" s="25">
        <v>30</v>
      </c>
      <c r="L35" s="25">
        <v>1</v>
      </c>
      <c r="M35" s="25">
        <v>1</v>
      </c>
      <c r="N35" s="30">
        <v>31028</v>
      </c>
      <c r="O35" s="87">
        <v>0</v>
      </c>
      <c r="P35" s="59">
        <v>0</v>
      </c>
      <c r="Q35" s="25">
        <f t="shared" si="6"/>
        <v>22292818.219431289</v>
      </c>
      <c r="R35" s="65">
        <f t="shared" si="3"/>
        <v>22203656.167900033</v>
      </c>
      <c r="S35" s="25">
        <f t="shared" si="4"/>
        <v>1380095.3379000239</v>
      </c>
      <c r="T35" s="38">
        <f t="shared" si="5"/>
        <v>6.5993096437902549E-2</v>
      </c>
      <c r="Y35" s="64"/>
      <c r="AG35" s="2"/>
      <c r="AH35" s="39"/>
      <c r="AI35" s="51"/>
      <c r="AJ35" s="55"/>
      <c r="AK35" s="2"/>
      <c r="AL35" s="29"/>
      <c r="AO35" s="2"/>
      <c r="AP35" s="56"/>
      <c r="AQ35" s="5"/>
      <c r="AR35" s="5"/>
      <c r="AS35" s="2"/>
      <c r="AT35" s="56"/>
      <c r="AU35" s="29"/>
      <c r="AV35" s="5"/>
    </row>
    <row r="36" spans="1:51" x14ac:dyDescent="0.2">
      <c r="A36" s="2">
        <v>41548</v>
      </c>
      <c r="B36">
        <f t="shared" si="1"/>
        <v>2013</v>
      </c>
      <c r="C36">
        <f t="shared" si="2"/>
        <v>10</v>
      </c>
      <c r="D36" s="69">
        <v>20892190.989999991</v>
      </c>
      <c r="E36" s="69">
        <v>89162.051531255813</v>
      </c>
      <c r="F36" s="69">
        <v>20981353.041531246</v>
      </c>
      <c r="G36" s="63">
        <v>166</v>
      </c>
      <c r="H36" s="63">
        <v>4.6999999999999993</v>
      </c>
      <c r="I36" s="66">
        <f t="shared" si="8"/>
        <v>154.52315789473778</v>
      </c>
      <c r="J36" s="66">
        <f t="shared" si="8"/>
        <v>10.628421052631595</v>
      </c>
      <c r="K36" s="25">
        <v>31</v>
      </c>
      <c r="L36" s="25">
        <v>1</v>
      </c>
      <c r="M36" s="25">
        <v>0</v>
      </c>
      <c r="N36" s="30">
        <v>31160</v>
      </c>
      <c r="O36" s="87">
        <v>0</v>
      </c>
      <c r="P36" s="59">
        <v>0</v>
      </c>
      <c r="Q36" s="25">
        <f t="shared" si="6"/>
        <v>21194907.70727605</v>
      </c>
      <c r="R36" s="65">
        <f t="shared" si="3"/>
        <v>21105745.655744795</v>
      </c>
      <c r="S36" s="25">
        <f t="shared" si="4"/>
        <v>213554.66574480385</v>
      </c>
      <c r="T36" s="38">
        <f t="shared" si="5"/>
        <v>1.0178307629736082E-2</v>
      </c>
      <c r="Y36" s="64"/>
      <c r="AG36" s="2"/>
      <c r="AH36" s="39"/>
      <c r="AJ36" s="55"/>
      <c r="AK36" s="2"/>
      <c r="AL36" s="29"/>
      <c r="AO36" s="2"/>
      <c r="AP36" s="56"/>
      <c r="AQ36" s="5"/>
      <c r="AR36" s="5"/>
      <c r="AS36" s="2"/>
      <c r="AT36" s="56"/>
      <c r="AU36" s="5"/>
      <c r="AV36" s="5"/>
    </row>
    <row r="37" spans="1:51" x14ac:dyDescent="0.2">
      <c r="A37" s="2">
        <v>41579</v>
      </c>
      <c r="B37">
        <f t="shared" si="1"/>
        <v>2013</v>
      </c>
      <c r="C37">
        <f t="shared" si="2"/>
        <v>11</v>
      </c>
      <c r="D37" s="69">
        <v>21740451.749999989</v>
      </c>
      <c r="E37" s="69">
        <v>89162.051531255813</v>
      </c>
      <c r="F37" s="69">
        <v>21829613.801531244</v>
      </c>
      <c r="G37" s="63">
        <v>418.20000000000005</v>
      </c>
      <c r="H37" s="63">
        <v>0</v>
      </c>
      <c r="I37" s="66">
        <f t="shared" si="8"/>
        <v>363.9931578947369</v>
      </c>
      <c r="J37" s="66">
        <f t="shared" si="8"/>
        <v>1.8421052631579116E-2</v>
      </c>
      <c r="K37" s="25">
        <v>30</v>
      </c>
      <c r="L37" s="25">
        <v>1</v>
      </c>
      <c r="M37" s="25">
        <v>0</v>
      </c>
      <c r="N37" s="30">
        <v>31231</v>
      </c>
      <c r="O37" s="87">
        <v>0</v>
      </c>
      <c r="P37" s="59">
        <v>0</v>
      </c>
      <c r="Q37" s="25">
        <f t="shared" si="6"/>
        <v>21357062.432172738</v>
      </c>
      <c r="R37" s="65">
        <f t="shared" si="3"/>
        <v>21267900.380641483</v>
      </c>
      <c r="S37" s="25">
        <f t="shared" si="4"/>
        <v>-472551.36935850605</v>
      </c>
      <c r="T37" s="38">
        <f t="shared" si="5"/>
        <v>2.1647262001738152E-2</v>
      </c>
      <c r="Y37" s="64"/>
      <c r="AG37" s="2"/>
      <c r="AK37" s="2"/>
      <c r="AO37" s="2"/>
      <c r="AP37" s="57"/>
      <c r="AQ37" s="5"/>
      <c r="AR37" s="5"/>
      <c r="AS37" s="2"/>
      <c r="AT37" s="57"/>
      <c r="AU37" s="53"/>
      <c r="AV37" s="5"/>
      <c r="AW37" s="23"/>
      <c r="AX37" s="23"/>
    </row>
    <row r="38" spans="1:51" x14ac:dyDescent="0.2">
      <c r="A38" s="2">
        <v>41609</v>
      </c>
      <c r="B38">
        <f t="shared" si="1"/>
        <v>2013</v>
      </c>
      <c r="C38">
        <f t="shared" si="2"/>
        <v>12</v>
      </c>
      <c r="D38" s="69">
        <v>28821858.809999991</v>
      </c>
      <c r="E38" s="69">
        <v>89162.051531255813</v>
      </c>
      <c r="F38" s="69">
        <v>28911020.861531246</v>
      </c>
      <c r="G38" s="63">
        <v>625.9</v>
      </c>
      <c r="H38" s="63">
        <v>0</v>
      </c>
      <c r="I38" s="66">
        <f t="shared" si="8"/>
        <v>499.7842105263162</v>
      </c>
      <c r="J38" s="66">
        <f t="shared" si="8"/>
        <v>0</v>
      </c>
      <c r="K38" s="25">
        <v>31</v>
      </c>
      <c r="L38" s="25">
        <v>0</v>
      </c>
      <c r="M38" s="25">
        <v>0</v>
      </c>
      <c r="N38" s="30">
        <v>31309</v>
      </c>
      <c r="O38" s="87">
        <v>0</v>
      </c>
      <c r="P38" s="59">
        <v>0</v>
      </c>
      <c r="Q38" s="25">
        <f t="shared" si="6"/>
        <v>27809330.361160383</v>
      </c>
      <c r="R38" s="65">
        <f t="shared" si="3"/>
        <v>27720168.309629127</v>
      </c>
      <c r="S38" s="25">
        <f t="shared" si="4"/>
        <v>-1101690.5003708638</v>
      </c>
      <c r="T38" s="38">
        <f t="shared" si="5"/>
        <v>3.8106246944630155E-2</v>
      </c>
      <c r="Y38" s="64"/>
      <c r="AG38" s="2"/>
      <c r="AK38" s="2"/>
      <c r="AO38" s="2"/>
      <c r="AP38" s="57"/>
      <c r="AQ38" s="5"/>
      <c r="AR38" s="5"/>
      <c r="AS38" s="2"/>
      <c r="AT38" s="57"/>
      <c r="AU38" s="5"/>
      <c r="AV38" s="5"/>
      <c r="AW38" s="23"/>
      <c r="AX38" s="23"/>
    </row>
    <row r="39" spans="1:51" x14ac:dyDescent="0.2">
      <c r="A39" s="2">
        <v>41640</v>
      </c>
      <c r="B39">
        <f t="shared" si="1"/>
        <v>2014</v>
      </c>
      <c r="C39">
        <f t="shared" si="2"/>
        <v>1</v>
      </c>
      <c r="D39" s="69">
        <v>26189486.200000007</v>
      </c>
      <c r="E39" s="69">
        <v>170537.35727284456</v>
      </c>
      <c r="F39" s="69">
        <v>26360023.557272851</v>
      </c>
      <c r="G39" s="63">
        <v>763.9000000000002</v>
      </c>
      <c r="H39" s="63">
        <v>0</v>
      </c>
      <c r="I39" s="66">
        <f t="shared" si="8"/>
        <v>619.82052631578927</v>
      </c>
      <c r="J39" s="66">
        <f t="shared" si="8"/>
        <v>0</v>
      </c>
      <c r="K39" s="25">
        <v>31</v>
      </c>
      <c r="L39" s="25">
        <v>0</v>
      </c>
      <c r="M39" s="25">
        <v>0</v>
      </c>
      <c r="N39" s="30">
        <v>31327</v>
      </c>
      <c r="O39" s="87">
        <v>0</v>
      </c>
      <c r="P39" s="59">
        <v>0</v>
      </c>
      <c r="Q39" s="25">
        <f t="shared" si="6"/>
        <v>25101410.435801245</v>
      </c>
      <c r="R39" s="65">
        <f t="shared" si="3"/>
        <v>24930873.078528401</v>
      </c>
      <c r="S39" s="25">
        <f t="shared" si="4"/>
        <v>-1258613.1214716062</v>
      </c>
      <c r="T39" s="38">
        <f t="shared" si="5"/>
        <v>4.7747040845278345E-2</v>
      </c>
      <c r="Y39" s="64"/>
      <c r="AG39" s="2"/>
      <c r="AK39" s="2"/>
      <c r="AO39" s="2"/>
      <c r="AP39" s="57"/>
      <c r="AQ39" s="5"/>
      <c r="AR39" s="5"/>
      <c r="AS39" s="2"/>
      <c r="AT39" s="57"/>
      <c r="AU39" s="5"/>
      <c r="AV39" s="5"/>
      <c r="AW39" s="23"/>
      <c r="AX39" s="23"/>
    </row>
    <row r="40" spans="1:51" x14ac:dyDescent="0.2">
      <c r="A40" s="2">
        <v>41671</v>
      </c>
      <c r="B40">
        <f t="shared" si="1"/>
        <v>2014</v>
      </c>
      <c r="C40">
        <f t="shared" si="2"/>
        <v>2</v>
      </c>
      <c r="D40" s="69">
        <v>26203678.18999999</v>
      </c>
      <c r="E40" s="69">
        <v>170537.35727284456</v>
      </c>
      <c r="F40" s="69">
        <v>26374215.547272835</v>
      </c>
      <c r="G40" s="63">
        <v>681.0999999999998</v>
      </c>
      <c r="H40" s="63">
        <v>0</v>
      </c>
      <c r="I40" s="66">
        <f t="shared" si="8"/>
        <v>570.53578947368419</v>
      </c>
      <c r="J40" s="66">
        <f t="shared" si="8"/>
        <v>0</v>
      </c>
      <c r="K40" s="25">
        <v>28</v>
      </c>
      <c r="L40" s="25">
        <v>0</v>
      </c>
      <c r="M40" s="25">
        <v>0</v>
      </c>
      <c r="N40" s="30">
        <v>31341</v>
      </c>
      <c r="O40" s="87">
        <v>0</v>
      </c>
      <c r="P40" s="59">
        <v>0</v>
      </c>
      <c r="Q40" s="25">
        <f t="shared" si="6"/>
        <v>25408376.607309941</v>
      </c>
      <c r="R40" s="65">
        <f t="shared" si="3"/>
        <v>25237839.250037096</v>
      </c>
      <c r="S40" s="25">
        <f t="shared" si="4"/>
        <v>-965838.93996289372</v>
      </c>
      <c r="T40" s="38">
        <f t="shared" si="5"/>
        <v>3.6620575054895389E-2</v>
      </c>
      <c r="Y40" s="64"/>
      <c r="AG40" s="2"/>
      <c r="AK40" s="2"/>
      <c r="AO40" s="2"/>
      <c r="AP40" s="57"/>
      <c r="AQ40" s="5"/>
      <c r="AR40" s="5"/>
      <c r="AS40" s="2"/>
      <c r="AT40" s="57"/>
      <c r="AU40" s="5"/>
      <c r="AV40" s="5"/>
      <c r="AW40" s="23"/>
      <c r="AX40" s="23"/>
    </row>
    <row r="41" spans="1:51" x14ac:dyDescent="0.2">
      <c r="A41" s="2">
        <v>41699</v>
      </c>
      <c r="B41">
        <f t="shared" si="1"/>
        <v>2014</v>
      </c>
      <c r="C41">
        <f t="shared" si="2"/>
        <v>3</v>
      </c>
      <c r="D41" s="69">
        <v>23971257.690000013</v>
      </c>
      <c r="E41" s="69">
        <v>170537.35727284456</v>
      </c>
      <c r="F41" s="69">
        <v>24141795.047272857</v>
      </c>
      <c r="G41" s="63">
        <v>628.6</v>
      </c>
      <c r="H41" s="63">
        <v>0</v>
      </c>
      <c r="I41" s="66">
        <f t="shared" si="8"/>
        <v>461.49315789473712</v>
      </c>
      <c r="J41" s="66">
        <f t="shared" si="8"/>
        <v>0.17368421052631611</v>
      </c>
      <c r="K41" s="25">
        <v>31</v>
      </c>
      <c r="L41" s="25">
        <v>1</v>
      </c>
      <c r="M41" s="25">
        <v>0</v>
      </c>
      <c r="N41" s="30">
        <v>31333</v>
      </c>
      <c r="O41" s="87">
        <v>0</v>
      </c>
      <c r="P41" s="59">
        <v>0</v>
      </c>
      <c r="Q41" s="25">
        <f t="shared" si="6"/>
        <v>22691218.936072994</v>
      </c>
      <c r="R41" s="65">
        <f t="shared" si="3"/>
        <v>22520681.578800149</v>
      </c>
      <c r="S41" s="25">
        <f t="shared" si="4"/>
        <v>-1450576.1111998633</v>
      </c>
      <c r="T41" s="38">
        <f t="shared" si="5"/>
        <v>6.0085677488332642E-2</v>
      </c>
      <c r="AG41" s="2"/>
      <c r="AK41" s="2"/>
      <c r="AO41" s="2"/>
      <c r="AP41" s="57"/>
      <c r="AQ41" s="5"/>
      <c r="AR41" s="5"/>
      <c r="AS41" s="2"/>
      <c r="AT41" s="57"/>
      <c r="AU41" s="5"/>
      <c r="AV41" s="5"/>
      <c r="AW41" s="23"/>
      <c r="AX41" s="23"/>
    </row>
    <row r="42" spans="1:51" x14ac:dyDescent="0.2">
      <c r="A42" s="2">
        <v>41730</v>
      </c>
      <c r="B42">
        <f t="shared" si="1"/>
        <v>2014</v>
      </c>
      <c r="C42">
        <f t="shared" si="2"/>
        <v>4</v>
      </c>
      <c r="D42" s="69">
        <v>21900568.520000003</v>
      </c>
      <c r="E42" s="69">
        <v>170537.35727284456</v>
      </c>
      <c r="F42" s="69">
        <v>22071105.877272848</v>
      </c>
      <c r="G42" s="63">
        <v>296.90000000000003</v>
      </c>
      <c r="H42" s="63">
        <v>0</v>
      </c>
      <c r="I42" s="66">
        <f t="shared" si="8"/>
        <v>285.02368421052643</v>
      </c>
      <c r="J42" s="66">
        <f t="shared" si="8"/>
        <v>0</v>
      </c>
      <c r="K42" s="25">
        <v>30</v>
      </c>
      <c r="L42" s="25">
        <v>1</v>
      </c>
      <c r="M42" s="25">
        <v>0</v>
      </c>
      <c r="N42" s="30">
        <v>31349</v>
      </c>
      <c r="O42" s="87">
        <v>0</v>
      </c>
      <c r="P42" s="59">
        <v>0</v>
      </c>
      <c r="Q42" s="25">
        <f t="shared" si="6"/>
        <v>21967359.753656838</v>
      </c>
      <c r="R42" s="65">
        <f t="shared" si="3"/>
        <v>21796822.396383993</v>
      </c>
      <c r="S42" s="25">
        <f t="shared" si="4"/>
        <v>-103746.12361600995</v>
      </c>
      <c r="T42" s="38">
        <f t="shared" si="5"/>
        <v>4.700540344144688E-3</v>
      </c>
      <c r="Y42" s="64"/>
      <c r="AG42" s="2"/>
      <c r="AK42" s="2"/>
      <c r="AO42" s="2"/>
      <c r="AP42" s="57"/>
      <c r="AQ42" s="5"/>
      <c r="AR42" s="5"/>
      <c r="AS42" s="2"/>
      <c r="AT42" s="57"/>
      <c r="AU42" s="5"/>
      <c r="AV42" s="5"/>
      <c r="AW42" s="23"/>
      <c r="AX42" s="23"/>
    </row>
    <row r="43" spans="1:51" x14ac:dyDescent="0.2">
      <c r="A43" s="2">
        <v>41760</v>
      </c>
      <c r="B43">
        <f t="shared" si="1"/>
        <v>2014</v>
      </c>
      <c r="C43">
        <f t="shared" si="2"/>
        <v>5</v>
      </c>
      <c r="D43" s="69">
        <v>20478356.049999967</v>
      </c>
      <c r="E43" s="69">
        <v>170537.35727284456</v>
      </c>
      <c r="F43" s="69">
        <v>20648893.407272812</v>
      </c>
      <c r="G43" s="63">
        <v>81.700000000000031</v>
      </c>
      <c r="H43" s="63">
        <v>23.500000000000004</v>
      </c>
      <c r="I43" s="66">
        <f t="shared" si="8"/>
        <v>92.127894736842109</v>
      </c>
      <c r="J43" s="66">
        <f t="shared" si="8"/>
        <v>50.712631578947821</v>
      </c>
      <c r="K43" s="25">
        <v>31</v>
      </c>
      <c r="L43" s="25">
        <v>1</v>
      </c>
      <c r="M43" s="25">
        <v>0</v>
      </c>
      <c r="N43" s="30">
        <v>31435</v>
      </c>
      <c r="O43" s="87">
        <v>0</v>
      </c>
      <c r="P43" s="59">
        <v>0</v>
      </c>
      <c r="Q43" s="25">
        <f t="shared" si="6"/>
        <v>22180442.446008615</v>
      </c>
      <c r="R43" s="65">
        <f t="shared" si="3"/>
        <v>22009905.08873577</v>
      </c>
      <c r="S43" s="25">
        <f t="shared" si="4"/>
        <v>1531549.0387358032</v>
      </c>
      <c r="T43" s="38">
        <f t="shared" si="5"/>
        <v>7.4170998344946254E-2</v>
      </c>
      <c r="X43" s="64"/>
      <c r="Y43" s="64"/>
      <c r="AG43" s="2"/>
      <c r="AK43" s="2"/>
      <c r="AO43" s="2"/>
      <c r="AP43" s="57"/>
      <c r="AQ43" s="5"/>
      <c r="AR43" s="5"/>
      <c r="AS43" s="2"/>
      <c r="AT43" s="57"/>
      <c r="AU43" s="5"/>
      <c r="AV43" s="5"/>
      <c r="AW43" s="23"/>
      <c r="AX43" s="23"/>
    </row>
    <row r="44" spans="1:51" x14ac:dyDescent="0.2">
      <c r="A44" s="2">
        <v>41791</v>
      </c>
      <c r="B44">
        <f t="shared" si="1"/>
        <v>2014</v>
      </c>
      <c r="C44">
        <f t="shared" si="2"/>
        <v>6</v>
      </c>
      <c r="D44" s="69">
        <v>24401887.909999993</v>
      </c>
      <c r="E44" s="69">
        <v>170537.35727284456</v>
      </c>
      <c r="F44" s="69">
        <v>24572425.267272837</v>
      </c>
      <c r="G44" s="63">
        <v>2.7999999999999989</v>
      </c>
      <c r="H44" s="63">
        <v>116.8</v>
      </c>
      <c r="I44" s="66">
        <f t="shared" si="8"/>
        <v>6.5805263157894842</v>
      </c>
      <c r="J44" s="66">
        <f t="shared" si="8"/>
        <v>122.87210526315789</v>
      </c>
      <c r="K44" s="25">
        <v>30</v>
      </c>
      <c r="L44" s="25">
        <v>0</v>
      </c>
      <c r="M44" s="25">
        <v>0</v>
      </c>
      <c r="N44" s="30">
        <v>31553</v>
      </c>
      <c r="O44" s="87">
        <v>0</v>
      </c>
      <c r="P44" s="59">
        <v>0</v>
      </c>
      <c r="Q44" s="25">
        <f t="shared" si="6"/>
        <v>24926867.089480132</v>
      </c>
      <c r="R44" s="65">
        <f t="shared" si="3"/>
        <v>24756329.732207287</v>
      </c>
      <c r="S44" s="25">
        <f t="shared" si="4"/>
        <v>354441.8222072944</v>
      </c>
      <c r="T44" s="38">
        <f t="shared" si="5"/>
        <v>1.4424372781768644E-2</v>
      </c>
      <c r="AG44" s="2"/>
      <c r="AK44" s="2"/>
      <c r="AO44" s="2"/>
      <c r="AP44" s="57"/>
      <c r="AQ44" s="5"/>
      <c r="AR44" s="5"/>
      <c r="AS44" s="2"/>
      <c r="AT44" s="57"/>
      <c r="AU44" s="5"/>
      <c r="AV44" s="5"/>
      <c r="AW44" s="23"/>
      <c r="AX44" s="23"/>
    </row>
    <row r="45" spans="1:51" x14ac:dyDescent="0.2">
      <c r="A45" s="2">
        <v>41821</v>
      </c>
      <c r="B45">
        <f t="shared" si="1"/>
        <v>2014</v>
      </c>
      <c r="C45">
        <f t="shared" si="2"/>
        <v>7</v>
      </c>
      <c r="D45" s="69">
        <v>28438794.999999996</v>
      </c>
      <c r="E45" s="69">
        <v>170537.35727284456</v>
      </c>
      <c r="F45" s="69">
        <v>28609332.357272841</v>
      </c>
      <c r="G45" s="63">
        <v>0</v>
      </c>
      <c r="H45" s="63">
        <v>129</v>
      </c>
      <c r="I45" s="66">
        <f t="shared" si="8"/>
        <v>0</v>
      </c>
      <c r="J45" s="66">
        <f t="shared" si="8"/>
        <v>211.7568421052631</v>
      </c>
      <c r="K45" s="25">
        <v>31</v>
      </c>
      <c r="L45" s="25">
        <v>0</v>
      </c>
      <c r="M45" s="25">
        <v>0</v>
      </c>
      <c r="N45" s="30">
        <v>31756</v>
      </c>
      <c r="O45" s="87">
        <v>0</v>
      </c>
      <c r="P45" s="59">
        <v>0</v>
      </c>
      <c r="Q45" s="25">
        <f t="shared" si="6"/>
        <v>32989928.98558569</v>
      </c>
      <c r="R45" s="65">
        <f t="shared" si="3"/>
        <v>32819391.628312845</v>
      </c>
      <c r="S45" s="25">
        <f t="shared" si="4"/>
        <v>4380596.6283128485</v>
      </c>
      <c r="T45" s="38">
        <f t="shared" si="5"/>
        <v>0.15311775100544237</v>
      </c>
      <c r="Y45" s="64"/>
      <c r="AG45" s="2"/>
      <c r="AK45" s="2"/>
      <c r="AO45" s="2"/>
      <c r="AP45" s="57"/>
      <c r="AQ45" s="5"/>
      <c r="AR45" s="5"/>
      <c r="AS45" s="2"/>
      <c r="AT45" s="57"/>
      <c r="AU45" s="5"/>
      <c r="AV45" s="5"/>
      <c r="AW45" s="23"/>
      <c r="AX45" s="23"/>
    </row>
    <row r="46" spans="1:51" x14ac:dyDescent="0.2">
      <c r="A46" s="2">
        <v>41852</v>
      </c>
      <c r="B46">
        <f t="shared" si="1"/>
        <v>2014</v>
      </c>
      <c r="C46">
        <f t="shared" si="2"/>
        <v>8</v>
      </c>
      <c r="D46" s="69">
        <v>26308447.180000015</v>
      </c>
      <c r="E46" s="69">
        <v>170537.35727284456</v>
      </c>
      <c r="F46" s="69">
        <v>26478984.537272859</v>
      </c>
      <c r="G46" s="63">
        <v>1</v>
      </c>
      <c r="H46" s="63">
        <v>136</v>
      </c>
      <c r="I46" s="66">
        <f t="shared" si="8"/>
        <v>0.34105263157894772</v>
      </c>
      <c r="J46" s="66">
        <f t="shared" si="8"/>
        <v>191.39947368421053</v>
      </c>
      <c r="K46" s="25">
        <v>31</v>
      </c>
      <c r="L46" s="25">
        <v>0</v>
      </c>
      <c r="M46" s="25">
        <v>0</v>
      </c>
      <c r="N46" s="30">
        <v>31837</v>
      </c>
      <c r="O46" s="87">
        <v>0</v>
      </c>
      <c r="P46" s="59">
        <v>0</v>
      </c>
      <c r="Q46" s="25">
        <f t="shared" si="6"/>
        <v>29405707.827540327</v>
      </c>
      <c r="R46" s="65">
        <f t="shared" si="3"/>
        <v>29235170.470267482</v>
      </c>
      <c r="S46" s="25">
        <f t="shared" si="4"/>
        <v>2926723.2902674675</v>
      </c>
      <c r="T46" s="38">
        <f t="shared" si="5"/>
        <v>0.11053004265128433</v>
      </c>
      <c r="Y46" s="64"/>
      <c r="AG46" s="2"/>
      <c r="AK46" s="2"/>
      <c r="AO46" s="2"/>
      <c r="AP46" s="57"/>
      <c r="AQ46" s="5"/>
      <c r="AR46" s="5"/>
      <c r="AS46" s="2"/>
      <c r="AT46" s="57"/>
      <c r="AU46" s="5"/>
      <c r="AV46" s="5"/>
      <c r="AW46" s="23"/>
      <c r="AX46" s="23"/>
      <c r="AY46" s="23"/>
    </row>
    <row r="47" spans="1:51" x14ac:dyDescent="0.2">
      <c r="A47" s="2">
        <v>41883</v>
      </c>
      <c r="B47">
        <f t="shared" si="1"/>
        <v>2014</v>
      </c>
      <c r="C47">
        <f t="shared" si="2"/>
        <v>9</v>
      </c>
      <c r="D47" s="69">
        <v>21592645.629999999</v>
      </c>
      <c r="E47" s="69">
        <v>170537.35727284456</v>
      </c>
      <c r="F47" s="69">
        <v>21763182.987272844</v>
      </c>
      <c r="G47" s="63">
        <v>39.299999999999997</v>
      </c>
      <c r="H47" s="63">
        <v>59.70000000000001</v>
      </c>
      <c r="I47" s="66">
        <f t="shared" si="8"/>
        <v>26.567368421052606</v>
      </c>
      <c r="J47" s="66">
        <f t="shared" si="8"/>
        <v>77.107368421052627</v>
      </c>
      <c r="K47" s="25">
        <v>30</v>
      </c>
      <c r="L47" s="25">
        <v>1</v>
      </c>
      <c r="M47" s="25">
        <v>1</v>
      </c>
      <c r="N47" s="30">
        <v>31970</v>
      </c>
      <c r="O47" s="87">
        <v>0</v>
      </c>
      <c r="P47" s="59">
        <v>0</v>
      </c>
      <c r="Q47" s="25">
        <f t="shared" si="6"/>
        <v>22573386.746768855</v>
      </c>
      <c r="R47" s="65">
        <f t="shared" si="3"/>
        <v>22402849.38949601</v>
      </c>
      <c r="S47" s="25">
        <f t="shared" si="4"/>
        <v>810203.75949601084</v>
      </c>
      <c r="T47" s="38">
        <f t="shared" si="5"/>
        <v>3.7228183026803557E-2</v>
      </c>
      <c r="AG47" s="2"/>
      <c r="AK47" s="2"/>
      <c r="AO47" s="2"/>
      <c r="AP47" s="57"/>
      <c r="AQ47" s="5"/>
      <c r="AR47" s="5"/>
      <c r="AS47" s="2"/>
      <c r="AT47" s="57"/>
      <c r="AU47" s="5"/>
      <c r="AV47" s="5"/>
      <c r="AW47" s="23"/>
      <c r="AX47" s="23"/>
    </row>
    <row r="48" spans="1:51" x14ac:dyDescent="0.2">
      <c r="A48" s="2">
        <v>41913</v>
      </c>
      <c r="B48">
        <f t="shared" si="1"/>
        <v>2014</v>
      </c>
      <c r="C48">
        <f t="shared" si="2"/>
        <v>10</v>
      </c>
      <c r="D48" s="69">
        <v>21211727.290000003</v>
      </c>
      <c r="E48" s="69">
        <v>170537.35727284456</v>
      </c>
      <c r="F48" s="69">
        <v>21382264.647272848</v>
      </c>
      <c r="G48" s="63">
        <v>167.3</v>
      </c>
      <c r="H48" s="63">
        <v>6.3000000000000007</v>
      </c>
      <c r="I48" s="66">
        <f t="shared" si="8"/>
        <v>154.52315789473778</v>
      </c>
      <c r="J48" s="66">
        <f t="shared" si="8"/>
        <v>10.628421052631595</v>
      </c>
      <c r="K48" s="25">
        <v>31</v>
      </c>
      <c r="L48" s="25">
        <v>1</v>
      </c>
      <c r="M48" s="25">
        <v>0</v>
      </c>
      <c r="N48" s="30">
        <v>32106</v>
      </c>
      <c r="O48" s="87">
        <v>0</v>
      </c>
      <c r="P48" s="59">
        <v>0</v>
      </c>
      <c r="Q48" s="25">
        <f t="shared" si="6"/>
        <v>21499769.745970637</v>
      </c>
      <c r="R48" s="65">
        <f t="shared" si="3"/>
        <v>21329232.388697792</v>
      </c>
      <c r="S48" s="25">
        <f t="shared" si="4"/>
        <v>117505.09869778901</v>
      </c>
      <c r="T48" s="38">
        <f t="shared" si="5"/>
        <v>5.4954468404625201E-3</v>
      </c>
      <c r="Y48" s="64"/>
      <c r="AG48" s="2"/>
      <c r="AK48" s="2"/>
      <c r="AO48" s="2"/>
      <c r="AP48" s="57"/>
      <c r="AQ48" s="5"/>
      <c r="AR48" s="5"/>
      <c r="AS48" s="2"/>
      <c r="AT48" s="57"/>
      <c r="AU48" s="5"/>
      <c r="AV48" s="5"/>
      <c r="AW48" s="23"/>
      <c r="AX48" s="23"/>
    </row>
    <row r="49" spans="1:50" x14ac:dyDescent="0.2">
      <c r="A49" s="2">
        <v>41944</v>
      </c>
      <c r="B49">
        <f t="shared" si="1"/>
        <v>2014</v>
      </c>
      <c r="C49">
        <f t="shared" si="2"/>
        <v>11</v>
      </c>
      <c r="D49" s="69">
        <v>22391892.130000006</v>
      </c>
      <c r="E49" s="69">
        <v>170537.35727284456</v>
      </c>
      <c r="F49" s="69">
        <v>22562429.487272851</v>
      </c>
      <c r="G49" s="63">
        <v>422.10000000000008</v>
      </c>
      <c r="H49" s="63">
        <v>0</v>
      </c>
      <c r="I49" s="66">
        <f t="shared" si="8"/>
        <v>363.9931578947369</v>
      </c>
      <c r="J49" s="66">
        <f t="shared" si="8"/>
        <v>1.8421052631579116E-2</v>
      </c>
      <c r="K49" s="25">
        <v>30</v>
      </c>
      <c r="L49" s="25">
        <v>1</v>
      </c>
      <c r="M49" s="25">
        <v>0</v>
      </c>
      <c r="N49" s="30">
        <v>32208</v>
      </c>
      <c r="O49" s="87">
        <v>0</v>
      </c>
      <c r="P49" s="59">
        <v>0</v>
      </c>
      <c r="Q49" s="25">
        <f t="shared" si="6"/>
        <v>22055809.481708068</v>
      </c>
      <c r="R49" s="65">
        <f t="shared" si="3"/>
        <v>21885272.124435224</v>
      </c>
      <c r="S49" s="25">
        <f t="shared" si="4"/>
        <v>-506620.00556478277</v>
      </c>
      <c r="T49" s="38">
        <f t="shared" si="5"/>
        <v>2.2454142442885416E-2</v>
      </c>
      <c r="AG49" s="2"/>
      <c r="AK49" s="2"/>
      <c r="AO49" s="2"/>
      <c r="AP49" s="57"/>
      <c r="AQ49" s="5"/>
      <c r="AR49" s="5"/>
      <c r="AS49" s="2"/>
      <c r="AT49" s="57"/>
      <c r="AU49" s="5"/>
      <c r="AV49" s="5"/>
      <c r="AW49" s="23"/>
      <c r="AX49" s="23"/>
    </row>
    <row r="50" spans="1:50" x14ac:dyDescent="0.2">
      <c r="A50" s="2">
        <v>41974</v>
      </c>
      <c r="B50">
        <f t="shared" si="1"/>
        <v>2014</v>
      </c>
      <c r="C50">
        <f t="shared" si="2"/>
        <v>12</v>
      </c>
      <c r="D50" s="69">
        <v>27503240.840000004</v>
      </c>
      <c r="E50" s="69">
        <v>170537.35727284456</v>
      </c>
      <c r="F50" s="69">
        <v>27673778.197272848</v>
      </c>
      <c r="G50" s="63">
        <v>495.30000000000007</v>
      </c>
      <c r="H50" s="63">
        <v>0</v>
      </c>
      <c r="I50" s="66">
        <f t="shared" si="8"/>
        <v>499.7842105263162</v>
      </c>
      <c r="J50" s="66">
        <f t="shared" si="8"/>
        <v>0</v>
      </c>
      <c r="K50" s="25">
        <v>31</v>
      </c>
      <c r="L50" s="25">
        <v>0</v>
      </c>
      <c r="M50" s="25">
        <v>0</v>
      </c>
      <c r="N50" s="30">
        <v>32268</v>
      </c>
      <c r="O50" s="87">
        <v>0</v>
      </c>
      <c r="P50" s="59">
        <v>0</v>
      </c>
      <c r="Q50" s="25">
        <f t="shared" si="6"/>
        <v>27712950.232425008</v>
      </c>
      <c r="R50" s="65">
        <f t="shared" si="3"/>
        <v>27542412.875152163</v>
      </c>
      <c r="S50" s="25">
        <f t="shared" si="4"/>
        <v>39172.035152159631</v>
      </c>
      <c r="T50" s="38">
        <f t="shared" si="5"/>
        <v>1.4154928493291131E-3</v>
      </c>
      <c r="AG50" s="2"/>
      <c r="AK50" s="2"/>
      <c r="AO50" s="2"/>
      <c r="AP50" s="57"/>
      <c r="AQ50" s="5"/>
      <c r="AR50" s="5"/>
      <c r="AS50" s="2"/>
      <c r="AT50" s="57"/>
      <c r="AU50" s="5"/>
      <c r="AV50" s="5"/>
      <c r="AW50" s="23"/>
      <c r="AX50" s="23"/>
    </row>
    <row r="51" spans="1:50" x14ac:dyDescent="0.2">
      <c r="A51" s="2">
        <v>42005</v>
      </c>
      <c r="B51">
        <f t="shared" si="1"/>
        <v>2015</v>
      </c>
      <c r="C51">
        <f t="shared" si="2"/>
        <v>1</v>
      </c>
      <c r="D51" s="69">
        <v>27752175.363855418</v>
      </c>
      <c r="E51" s="69">
        <v>317002.07740110968</v>
      </c>
      <c r="F51" s="69">
        <v>28069177.441256527</v>
      </c>
      <c r="G51" s="63">
        <v>730.39999999999975</v>
      </c>
      <c r="H51" s="63">
        <v>0</v>
      </c>
      <c r="I51" s="66">
        <f t="shared" ref="I51:J66" si="9">I63</f>
        <v>619.82052631578927</v>
      </c>
      <c r="J51" s="66">
        <f t="shared" si="9"/>
        <v>0</v>
      </c>
      <c r="K51" s="25">
        <v>31</v>
      </c>
      <c r="L51" s="25">
        <v>0</v>
      </c>
      <c r="M51" s="25">
        <v>0</v>
      </c>
      <c r="N51" s="30">
        <v>32346</v>
      </c>
      <c r="O51" s="87">
        <v>0</v>
      </c>
      <c r="P51" s="59">
        <v>0</v>
      </c>
      <c r="Q51" s="25">
        <f t="shared" si="6"/>
        <v>27103205.169249099</v>
      </c>
      <c r="R51" s="65">
        <f t="shared" si="3"/>
        <v>26786203.09184799</v>
      </c>
      <c r="S51" s="25">
        <f t="shared" si="4"/>
        <v>-965972.27200742811</v>
      </c>
      <c r="T51" s="38">
        <f t="shared" si="5"/>
        <v>3.4413985733248692E-2</v>
      </c>
      <c r="AG51" s="2"/>
      <c r="AK51" s="2"/>
      <c r="AO51" s="2"/>
      <c r="AP51" s="57"/>
      <c r="AQ51" s="5"/>
      <c r="AR51" s="5"/>
      <c r="AS51" s="2"/>
      <c r="AT51" s="57"/>
      <c r="AU51" s="5"/>
      <c r="AV51" s="5"/>
      <c r="AW51" s="23"/>
      <c r="AX51" s="23"/>
    </row>
    <row r="52" spans="1:50" x14ac:dyDescent="0.2">
      <c r="A52" s="2">
        <v>42036</v>
      </c>
      <c r="B52">
        <f t="shared" si="1"/>
        <v>2015</v>
      </c>
      <c r="C52">
        <f t="shared" si="2"/>
        <v>2</v>
      </c>
      <c r="D52" s="69">
        <v>26390163.306024112</v>
      </c>
      <c r="E52" s="69">
        <v>317002.07740110968</v>
      </c>
      <c r="F52" s="69">
        <v>26707165.383425221</v>
      </c>
      <c r="G52" s="63">
        <v>800.8</v>
      </c>
      <c r="H52" s="63">
        <v>0</v>
      </c>
      <c r="I52" s="66">
        <f t="shared" si="9"/>
        <v>570.53578947368419</v>
      </c>
      <c r="J52" s="66">
        <f t="shared" si="9"/>
        <v>0</v>
      </c>
      <c r="K52" s="25">
        <v>28</v>
      </c>
      <c r="L52" s="25">
        <v>0</v>
      </c>
      <c r="M52" s="25">
        <v>0</v>
      </c>
      <c r="N52" s="30">
        <v>32433</v>
      </c>
      <c r="O52" s="87">
        <v>0</v>
      </c>
      <c r="P52" s="59">
        <v>0</v>
      </c>
      <c r="Q52" s="25">
        <f t="shared" si="6"/>
        <v>24695681.37836197</v>
      </c>
      <c r="R52" s="65">
        <f t="shared" si="3"/>
        <v>24378679.300960861</v>
      </c>
      <c r="S52" s="25">
        <f t="shared" si="4"/>
        <v>-2011484.0050632507</v>
      </c>
      <c r="T52" s="38">
        <f t="shared" si="5"/>
        <v>7.5316267233347098E-2</v>
      </c>
      <c r="AG52" s="2"/>
      <c r="AK52" s="2"/>
      <c r="AO52" s="2"/>
      <c r="AP52" s="57"/>
      <c r="AQ52" s="5"/>
      <c r="AR52" s="5"/>
      <c r="AS52" s="2"/>
      <c r="AT52" s="57"/>
      <c r="AU52" s="5"/>
      <c r="AV52" s="5"/>
      <c r="AW52" s="23"/>
      <c r="AX52" s="23"/>
    </row>
    <row r="53" spans="1:50" x14ac:dyDescent="0.2">
      <c r="A53" s="2">
        <v>42064</v>
      </c>
      <c r="B53">
        <f t="shared" si="1"/>
        <v>2015</v>
      </c>
      <c r="C53">
        <f t="shared" si="2"/>
        <v>3</v>
      </c>
      <c r="D53" s="69">
        <v>24161080.125301201</v>
      </c>
      <c r="E53" s="69">
        <v>317002.07740110968</v>
      </c>
      <c r="F53" s="69">
        <v>24478082.20270231</v>
      </c>
      <c r="G53" s="63">
        <v>553.5</v>
      </c>
      <c r="H53" s="63">
        <v>0</v>
      </c>
      <c r="I53" s="66">
        <f t="shared" si="9"/>
        <v>461.49315789473712</v>
      </c>
      <c r="J53" s="66">
        <f t="shared" si="9"/>
        <v>0.17368421052631611</v>
      </c>
      <c r="K53" s="25">
        <v>31</v>
      </c>
      <c r="L53" s="25">
        <v>1</v>
      </c>
      <c r="M53" s="25">
        <v>0</v>
      </c>
      <c r="N53" s="30">
        <v>32524</v>
      </c>
      <c r="O53" s="87">
        <v>0</v>
      </c>
      <c r="P53" s="59">
        <v>0</v>
      </c>
      <c r="Q53" s="25">
        <f t="shared" si="6"/>
        <v>23683545.727166913</v>
      </c>
      <c r="R53" s="65">
        <f t="shared" si="3"/>
        <v>23366543.649765804</v>
      </c>
      <c r="S53" s="25">
        <f t="shared" si="4"/>
        <v>-794536.47553539649</v>
      </c>
      <c r="T53" s="38">
        <f t="shared" si="5"/>
        <v>3.2459098264147584E-2</v>
      </c>
      <c r="AG53" s="2"/>
      <c r="AK53" s="2"/>
      <c r="AO53" s="2"/>
      <c r="AP53" s="57"/>
      <c r="AQ53" s="5"/>
      <c r="AR53" s="5"/>
      <c r="AS53" s="2"/>
      <c r="AT53" s="57"/>
      <c r="AU53" s="5"/>
      <c r="AV53" s="5"/>
      <c r="AW53" s="23"/>
      <c r="AX53" s="23"/>
    </row>
    <row r="54" spans="1:50" x14ac:dyDescent="0.2">
      <c r="A54" s="2">
        <v>42095</v>
      </c>
      <c r="B54">
        <f t="shared" si="1"/>
        <v>2015</v>
      </c>
      <c r="C54">
        <f t="shared" si="2"/>
        <v>4</v>
      </c>
      <c r="D54" s="69">
        <v>20359667.007228933</v>
      </c>
      <c r="E54" s="69">
        <v>317002.07740110968</v>
      </c>
      <c r="F54" s="69">
        <v>20676669.084630042</v>
      </c>
      <c r="G54" s="63">
        <v>253.70000000000002</v>
      </c>
      <c r="H54" s="63">
        <v>0</v>
      </c>
      <c r="I54" s="66">
        <f t="shared" si="9"/>
        <v>285.02368421052643</v>
      </c>
      <c r="J54" s="66">
        <f t="shared" si="9"/>
        <v>0</v>
      </c>
      <c r="K54" s="25">
        <v>30</v>
      </c>
      <c r="L54" s="25">
        <v>1</v>
      </c>
      <c r="M54" s="25">
        <v>0</v>
      </c>
      <c r="N54" s="30">
        <v>32605</v>
      </c>
      <c r="O54" s="87">
        <v>0</v>
      </c>
      <c r="P54" s="59">
        <v>0</v>
      </c>
      <c r="Q54" s="25">
        <f t="shared" si="6"/>
        <v>20950298.623606641</v>
      </c>
      <c r="R54" s="65">
        <f t="shared" si="3"/>
        <v>20633296.546205532</v>
      </c>
      <c r="S54" s="25">
        <f t="shared" si="4"/>
        <v>273629.53897659853</v>
      </c>
      <c r="T54" s="38">
        <f t="shared" si="5"/>
        <v>1.3233734014730663E-2</v>
      </c>
      <c r="X54" s="64"/>
      <c r="AG54" s="2"/>
      <c r="AK54" s="2"/>
      <c r="AO54" s="2"/>
      <c r="AP54" s="57"/>
      <c r="AQ54" s="5"/>
      <c r="AR54" s="5"/>
      <c r="AS54" s="2"/>
      <c r="AT54" s="57"/>
      <c r="AU54" s="5"/>
      <c r="AV54" s="5"/>
      <c r="AW54" s="23"/>
      <c r="AX54" s="23"/>
    </row>
    <row r="55" spans="1:50" x14ac:dyDescent="0.2">
      <c r="A55" s="2">
        <v>42125</v>
      </c>
      <c r="B55">
        <f t="shared" si="1"/>
        <v>2015</v>
      </c>
      <c r="C55">
        <f t="shared" si="2"/>
        <v>5</v>
      </c>
      <c r="D55" s="69">
        <v>21429091.180722896</v>
      </c>
      <c r="E55" s="69">
        <v>317002.07740110968</v>
      </c>
      <c r="F55" s="69">
        <v>21746093.258124005</v>
      </c>
      <c r="G55" s="63">
        <v>56.900000000000006</v>
      </c>
      <c r="H55" s="63">
        <v>63.7</v>
      </c>
      <c r="I55" s="66">
        <f t="shared" si="9"/>
        <v>92.127894736842109</v>
      </c>
      <c r="J55" s="66">
        <f t="shared" si="9"/>
        <v>50.712631578947821</v>
      </c>
      <c r="K55" s="25">
        <v>31</v>
      </c>
      <c r="L55" s="25">
        <v>1</v>
      </c>
      <c r="M55" s="25">
        <v>0</v>
      </c>
      <c r="N55" s="30">
        <v>32646</v>
      </c>
      <c r="O55" s="87">
        <v>0</v>
      </c>
      <c r="P55" s="59">
        <v>0</v>
      </c>
      <c r="Q55" s="25">
        <f t="shared" si="6"/>
        <v>21366363.337112062</v>
      </c>
      <c r="R55" s="65">
        <f t="shared" si="3"/>
        <v>21049361.259710953</v>
      </c>
      <c r="S55" s="25">
        <f t="shared" si="4"/>
        <v>-379729.92101194337</v>
      </c>
      <c r="T55" s="38">
        <f t="shared" si="5"/>
        <v>1.746198347006914E-2</v>
      </c>
      <c r="AG55" s="2"/>
      <c r="AK55" s="2"/>
      <c r="AO55" s="2"/>
      <c r="AP55" s="57"/>
      <c r="AQ55" s="5"/>
      <c r="AR55" s="5"/>
      <c r="AS55" s="2"/>
      <c r="AT55" s="57"/>
      <c r="AU55" s="5"/>
      <c r="AV55" s="5"/>
      <c r="AW55" s="23"/>
      <c r="AX55" s="23"/>
    </row>
    <row r="56" spans="1:50" x14ac:dyDescent="0.2">
      <c r="A56" s="2">
        <v>42156</v>
      </c>
      <c r="B56">
        <f t="shared" si="1"/>
        <v>2015</v>
      </c>
      <c r="C56">
        <f t="shared" si="2"/>
        <v>6</v>
      </c>
      <c r="D56" s="69">
        <v>24790300.809638564</v>
      </c>
      <c r="E56" s="69">
        <v>317002.07740110968</v>
      </c>
      <c r="F56" s="69">
        <v>25107302.887039673</v>
      </c>
      <c r="G56" s="63">
        <v>14.299999999999999</v>
      </c>
      <c r="H56" s="63">
        <v>72.800000000000011</v>
      </c>
      <c r="I56" s="66">
        <f t="shared" si="9"/>
        <v>6.5805263157894842</v>
      </c>
      <c r="J56" s="66">
        <f t="shared" si="9"/>
        <v>122.87210526315789</v>
      </c>
      <c r="K56" s="25">
        <v>30</v>
      </c>
      <c r="L56" s="25">
        <v>0</v>
      </c>
      <c r="M56" s="25">
        <v>0</v>
      </c>
      <c r="N56" s="30">
        <v>32729</v>
      </c>
      <c r="O56" s="87">
        <v>0</v>
      </c>
      <c r="P56" s="59">
        <v>0</v>
      </c>
      <c r="Q56" s="25">
        <f t="shared" si="6"/>
        <v>27690353.17207922</v>
      </c>
      <c r="R56" s="65">
        <f t="shared" si="3"/>
        <v>27373351.094678111</v>
      </c>
      <c r="S56" s="25">
        <f t="shared" si="4"/>
        <v>2583050.2850395478</v>
      </c>
      <c r="T56" s="38">
        <f t="shared" si="5"/>
        <v>0.10288043668652724</v>
      </c>
      <c r="AG56" s="2"/>
      <c r="AK56" s="2"/>
      <c r="AO56" s="2"/>
      <c r="AP56" s="57"/>
      <c r="AQ56" s="5"/>
      <c r="AR56" s="5"/>
      <c r="AS56" s="2"/>
      <c r="AT56" s="57"/>
      <c r="AU56" s="5"/>
      <c r="AV56" s="5"/>
      <c r="AW56" s="23"/>
      <c r="AX56" s="23"/>
    </row>
    <row r="57" spans="1:50" x14ac:dyDescent="0.2">
      <c r="A57" s="2">
        <v>42186</v>
      </c>
      <c r="B57">
        <f t="shared" si="1"/>
        <v>2015</v>
      </c>
      <c r="C57">
        <f t="shared" si="2"/>
        <v>7</v>
      </c>
      <c r="D57" s="69">
        <v>31635963.15180723</v>
      </c>
      <c r="E57" s="69">
        <v>317002.07740110968</v>
      </c>
      <c r="F57" s="69">
        <v>31952965.229208339</v>
      </c>
      <c r="G57" s="63">
        <v>0</v>
      </c>
      <c r="H57" s="63">
        <v>172.30000000000004</v>
      </c>
      <c r="I57" s="66">
        <f t="shared" si="9"/>
        <v>0</v>
      </c>
      <c r="J57" s="66">
        <f t="shared" si="9"/>
        <v>211.7568421052631</v>
      </c>
      <c r="K57" s="25">
        <v>31</v>
      </c>
      <c r="L57" s="25">
        <v>0</v>
      </c>
      <c r="M57" s="25">
        <v>0</v>
      </c>
      <c r="N57" s="30">
        <v>32779</v>
      </c>
      <c r="O57" s="87">
        <v>0</v>
      </c>
      <c r="P57" s="59">
        <v>0</v>
      </c>
      <c r="Q57" s="25">
        <f t="shared" si="6"/>
        <v>34041547.938422121</v>
      </c>
      <c r="R57" s="65">
        <f t="shared" si="3"/>
        <v>33724545.861021012</v>
      </c>
      <c r="S57" s="25">
        <f t="shared" si="4"/>
        <v>2088582.7092137821</v>
      </c>
      <c r="T57" s="38">
        <f t="shared" si="5"/>
        <v>6.536428447975777E-2</v>
      </c>
      <c r="AG57" s="2"/>
      <c r="AK57" s="2"/>
      <c r="AO57" s="2"/>
      <c r="AP57" s="57"/>
      <c r="AQ57" s="5"/>
      <c r="AR57" s="5"/>
      <c r="AS57" s="2"/>
      <c r="AT57" s="57"/>
      <c r="AU57" s="5"/>
      <c r="AV57" s="5"/>
      <c r="AW57" s="23"/>
      <c r="AX57" s="23"/>
    </row>
    <row r="58" spans="1:50" x14ac:dyDescent="0.2">
      <c r="A58" s="2">
        <v>42217</v>
      </c>
      <c r="B58">
        <f t="shared" si="1"/>
        <v>2015</v>
      </c>
      <c r="C58">
        <f t="shared" si="2"/>
        <v>8</v>
      </c>
      <c r="D58" s="69">
        <v>29263075.190361433</v>
      </c>
      <c r="E58" s="69">
        <v>317002.07740110968</v>
      </c>
      <c r="F58" s="69">
        <v>29580077.267762542</v>
      </c>
      <c r="G58" s="63">
        <v>0</v>
      </c>
      <c r="H58" s="63">
        <v>146.20000000000002</v>
      </c>
      <c r="I58" s="66">
        <f t="shared" si="9"/>
        <v>0.34105263157894772</v>
      </c>
      <c r="J58" s="66">
        <f t="shared" si="9"/>
        <v>191.39947368421053</v>
      </c>
      <c r="K58" s="25">
        <v>31</v>
      </c>
      <c r="L58" s="25">
        <v>0</v>
      </c>
      <c r="M58" s="25">
        <v>0</v>
      </c>
      <c r="N58" s="30">
        <v>32817</v>
      </c>
      <c r="O58" s="87">
        <v>0</v>
      </c>
      <c r="P58" s="59">
        <v>0</v>
      </c>
      <c r="Q58" s="25">
        <f t="shared" si="6"/>
        <v>31975615.967788823</v>
      </c>
      <c r="R58" s="65">
        <f t="shared" si="3"/>
        <v>31658613.890387714</v>
      </c>
      <c r="S58" s="25">
        <f t="shared" si="4"/>
        <v>2395538.7000262812</v>
      </c>
      <c r="T58" s="38">
        <f t="shared" si="5"/>
        <v>8.0984869591163217E-2</v>
      </c>
      <c r="AG58" s="2"/>
      <c r="AK58" s="2"/>
      <c r="AO58" s="2"/>
      <c r="AP58" s="57"/>
      <c r="AQ58" s="5"/>
      <c r="AR58" s="5"/>
      <c r="AS58" s="2"/>
      <c r="AT58" s="57"/>
      <c r="AU58" s="5"/>
      <c r="AV58" s="5"/>
      <c r="AW58" s="23"/>
      <c r="AX58" s="23"/>
    </row>
    <row r="59" spans="1:50" x14ac:dyDescent="0.2">
      <c r="A59" s="2">
        <v>42248</v>
      </c>
      <c r="B59">
        <f t="shared" si="1"/>
        <v>2015</v>
      </c>
      <c r="C59">
        <f t="shared" si="2"/>
        <v>9</v>
      </c>
      <c r="D59" s="69">
        <v>26291769.465060253</v>
      </c>
      <c r="E59" s="69">
        <v>317002.07740110968</v>
      </c>
      <c r="F59" s="69">
        <v>26608771.542461362</v>
      </c>
      <c r="G59" s="63">
        <v>12.9</v>
      </c>
      <c r="H59" s="63">
        <v>123.69999999999999</v>
      </c>
      <c r="I59" s="66">
        <f t="shared" si="9"/>
        <v>26.567368421052606</v>
      </c>
      <c r="J59" s="66">
        <f t="shared" si="9"/>
        <v>77.107368421052627</v>
      </c>
      <c r="K59" s="25">
        <v>30</v>
      </c>
      <c r="L59" s="25">
        <v>1</v>
      </c>
      <c r="M59" s="25">
        <v>1</v>
      </c>
      <c r="N59" s="30">
        <v>32876</v>
      </c>
      <c r="O59" s="87">
        <v>0</v>
      </c>
      <c r="P59" s="59">
        <v>0</v>
      </c>
      <c r="Q59" s="25">
        <f t="shared" si="6"/>
        <v>24261859.563300382</v>
      </c>
      <c r="R59" s="65">
        <f t="shared" si="3"/>
        <v>23944857.485899273</v>
      </c>
      <c r="S59" s="25">
        <f t="shared" si="4"/>
        <v>-2346911.9791609794</v>
      </c>
      <c r="T59" s="38">
        <f t="shared" si="5"/>
        <v>8.8200688837357932E-2</v>
      </c>
      <c r="AG59" s="2"/>
      <c r="AK59" s="2"/>
      <c r="AO59" s="2"/>
      <c r="AP59" s="57"/>
      <c r="AQ59" s="5"/>
      <c r="AR59" s="5"/>
      <c r="AS59" s="2"/>
      <c r="AT59" s="57"/>
      <c r="AU59" s="5"/>
      <c r="AV59" s="5"/>
      <c r="AW59" s="23"/>
      <c r="AX59" s="23"/>
    </row>
    <row r="60" spans="1:50" x14ac:dyDescent="0.2">
      <c r="A60" s="2">
        <v>42278</v>
      </c>
      <c r="B60">
        <f t="shared" si="1"/>
        <v>2015</v>
      </c>
      <c r="C60">
        <f t="shared" si="2"/>
        <v>10</v>
      </c>
      <c r="D60" s="69">
        <v>21166911.199999988</v>
      </c>
      <c r="E60" s="69">
        <v>317002.07740110968</v>
      </c>
      <c r="F60" s="69">
        <v>21483913.277401097</v>
      </c>
      <c r="G60" s="63">
        <v>190.60000000000002</v>
      </c>
      <c r="H60" s="63">
        <v>2.7999999999999972</v>
      </c>
      <c r="I60" s="66">
        <f t="shared" si="9"/>
        <v>154.52315789473778</v>
      </c>
      <c r="J60" s="66">
        <f t="shared" si="9"/>
        <v>10.628421052631595</v>
      </c>
      <c r="K60" s="25">
        <v>31</v>
      </c>
      <c r="L60" s="25">
        <v>1</v>
      </c>
      <c r="M60" s="25">
        <v>0</v>
      </c>
      <c r="N60" s="30">
        <v>32908</v>
      </c>
      <c r="O60" s="87">
        <v>0</v>
      </c>
      <c r="P60" s="59">
        <v>0</v>
      </c>
      <c r="Q60" s="25">
        <f t="shared" si="6"/>
        <v>21583146.827650677</v>
      </c>
      <c r="R60" s="65">
        <f t="shared" si="3"/>
        <v>21266144.750249568</v>
      </c>
      <c r="S60" s="25">
        <f t="shared" si="4"/>
        <v>99233.550249580294</v>
      </c>
      <c r="T60" s="38">
        <f t="shared" si="5"/>
        <v>4.6189699692171047E-3</v>
      </c>
      <c r="AG60" s="2"/>
      <c r="AK60" s="2"/>
      <c r="AO60" s="2"/>
      <c r="AP60" s="57"/>
      <c r="AQ60" s="5"/>
      <c r="AR60" s="5"/>
      <c r="AS60" s="2"/>
      <c r="AT60" s="57"/>
      <c r="AU60" s="5"/>
      <c r="AV60" s="5"/>
      <c r="AW60" s="23"/>
      <c r="AX60" s="23"/>
    </row>
    <row r="61" spans="1:50" x14ac:dyDescent="0.2">
      <c r="A61" s="2">
        <v>42309</v>
      </c>
      <c r="B61">
        <f t="shared" si="1"/>
        <v>2015</v>
      </c>
      <c r="C61">
        <f t="shared" si="2"/>
        <v>11</v>
      </c>
      <c r="D61" s="69">
        <v>19417085.089156609</v>
      </c>
      <c r="E61" s="69">
        <v>317002.07740110968</v>
      </c>
      <c r="F61" s="69">
        <v>19734087.166557718</v>
      </c>
      <c r="G61" s="63">
        <v>285</v>
      </c>
      <c r="H61" s="63">
        <v>0</v>
      </c>
      <c r="I61" s="66">
        <f t="shared" si="9"/>
        <v>363.9931578947369</v>
      </c>
      <c r="J61" s="66">
        <f t="shared" si="9"/>
        <v>1.8421052631579116E-2</v>
      </c>
      <c r="K61" s="25">
        <v>30</v>
      </c>
      <c r="L61" s="25">
        <v>1</v>
      </c>
      <c r="M61" s="25">
        <v>0</v>
      </c>
      <c r="N61" s="30">
        <v>32947</v>
      </c>
      <c r="O61" s="87">
        <v>0</v>
      </c>
      <c r="P61" s="59">
        <v>0</v>
      </c>
      <c r="Q61" s="25">
        <f t="shared" si="6"/>
        <v>20425110.756859757</v>
      </c>
      <c r="R61" s="65">
        <f t="shared" si="3"/>
        <v>20108108.679458648</v>
      </c>
      <c r="S61" s="25">
        <f t="shared" si="4"/>
        <v>691023.59030203894</v>
      </c>
      <c r="T61" s="38">
        <f t="shared" si="5"/>
        <v>3.5016749671253046E-2</v>
      </c>
      <c r="AG61" s="2"/>
      <c r="AP61" s="5"/>
      <c r="AQ61" s="5"/>
      <c r="AR61" s="5"/>
      <c r="AS61" s="5"/>
      <c r="AT61" s="5"/>
      <c r="AU61" s="5"/>
      <c r="AW61" s="23"/>
      <c r="AX61" s="23"/>
    </row>
    <row r="62" spans="1:50" x14ac:dyDescent="0.2">
      <c r="A62" s="2">
        <v>42339</v>
      </c>
      <c r="B62">
        <f t="shared" si="1"/>
        <v>2015</v>
      </c>
      <c r="C62">
        <f t="shared" si="2"/>
        <v>12</v>
      </c>
      <c r="D62" s="69">
        <v>23283597.985542178</v>
      </c>
      <c r="E62" s="69">
        <v>317002.07740110968</v>
      </c>
      <c r="F62" s="69">
        <v>23600600.062943287</v>
      </c>
      <c r="G62" s="63">
        <v>367.70000000000005</v>
      </c>
      <c r="H62" s="63">
        <v>0</v>
      </c>
      <c r="I62" s="66">
        <f t="shared" si="9"/>
        <v>499.7842105263162</v>
      </c>
      <c r="J62" s="66">
        <f t="shared" si="9"/>
        <v>0</v>
      </c>
      <c r="K62" s="25">
        <v>31</v>
      </c>
      <c r="L62" s="25">
        <v>0</v>
      </c>
      <c r="M62" s="25">
        <v>0</v>
      </c>
      <c r="N62" s="30">
        <v>33001</v>
      </c>
      <c r="O62" s="87">
        <v>0</v>
      </c>
      <c r="P62" s="59">
        <v>0</v>
      </c>
      <c r="Q62" s="25">
        <f t="shared" si="6"/>
        <v>24754427.990382876</v>
      </c>
      <c r="R62" s="65">
        <f t="shared" si="3"/>
        <v>24437425.912981767</v>
      </c>
      <c r="S62" s="25">
        <f t="shared" si="4"/>
        <v>1153827.9274395891</v>
      </c>
      <c r="T62" s="38">
        <f t="shared" si="5"/>
        <v>4.8889770783891347E-2</v>
      </c>
      <c r="AG62" s="2"/>
      <c r="AP62" s="5"/>
      <c r="AQ62" s="5"/>
      <c r="AR62" s="5"/>
      <c r="AS62" s="5"/>
      <c r="AT62" s="5"/>
    </row>
    <row r="63" spans="1:50" x14ac:dyDescent="0.2">
      <c r="A63" s="2">
        <v>42370</v>
      </c>
      <c r="B63">
        <f t="shared" si="1"/>
        <v>2016</v>
      </c>
      <c r="C63">
        <f t="shared" si="2"/>
        <v>1</v>
      </c>
      <c r="D63" s="69">
        <v>25985111.093975894</v>
      </c>
      <c r="E63" s="69">
        <v>503439.62575630058</v>
      </c>
      <c r="F63" s="69">
        <v>26488550.719732195</v>
      </c>
      <c r="G63" s="63">
        <v>608.4</v>
      </c>
      <c r="H63" s="63">
        <v>0</v>
      </c>
      <c r="I63" s="66">
        <f t="shared" si="9"/>
        <v>619.82052631578927</v>
      </c>
      <c r="J63" s="66">
        <f t="shared" si="9"/>
        <v>0</v>
      </c>
      <c r="K63" s="25">
        <v>31</v>
      </c>
      <c r="L63" s="25">
        <v>0</v>
      </c>
      <c r="M63" s="25">
        <v>0</v>
      </c>
      <c r="N63" s="30">
        <v>33068</v>
      </c>
      <c r="O63" s="87">
        <v>0</v>
      </c>
      <c r="P63" s="59">
        <v>0</v>
      </c>
      <c r="Q63" s="25">
        <f t="shared" si="6"/>
        <v>26588315.272639077</v>
      </c>
      <c r="R63" s="65">
        <f t="shared" si="3"/>
        <v>26084875.646882776</v>
      </c>
      <c r="S63" s="25">
        <f t="shared" si="4"/>
        <v>99764.552906882018</v>
      </c>
      <c r="T63" s="38">
        <f t="shared" si="5"/>
        <v>3.7663273450655082E-3</v>
      </c>
    </row>
    <row r="64" spans="1:50" x14ac:dyDescent="0.2">
      <c r="A64" s="2">
        <v>42401</v>
      </c>
      <c r="B64">
        <f t="shared" si="1"/>
        <v>2016</v>
      </c>
      <c r="C64">
        <f t="shared" si="2"/>
        <v>2</v>
      </c>
      <c r="D64" s="69">
        <v>24520177.522891562</v>
      </c>
      <c r="E64" s="69">
        <v>503439.62575630058</v>
      </c>
      <c r="F64" s="69">
        <v>25023617.148647863</v>
      </c>
      <c r="G64" s="63">
        <v>530.40000000000009</v>
      </c>
      <c r="H64" s="63">
        <v>0</v>
      </c>
      <c r="I64" s="66">
        <f t="shared" si="9"/>
        <v>570.53578947368419</v>
      </c>
      <c r="J64" s="66">
        <f t="shared" si="9"/>
        <v>0</v>
      </c>
      <c r="K64" s="25">
        <v>29</v>
      </c>
      <c r="L64" s="25">
        <v>0</v>
      </c>
      <c r="M64" s="25">
        <v>0</v>
      </c>
      <c r="N64" s="30">
        <v>33176</v>
      </c>
      <c r="O64" s="87">
        <v>0</v>
      </c>
      <c r="P64" s="59">
        <v>0</v>
      </c>
      <c r="Q64" s="25">
        <f t="shared" si="6"/>
        <v>25374225.253886499</v>
      </c>
      <c r="R64" s="65">
        <f t="shared" si="3"/>
        <v>24870785.628130198</v>
      </c>
      <c r="S64" s="25">
        <f t="shared" si="4"/>
        <v>350608.10523863509</v>
      </c>
      <c r="T64" s="38">
        <f t="shared" si="5"/>
        <v>1.4011088131500605E-2</v>
      </c>
    </row>
    <row r="65" spans="1:34" x14ac:dyDescent="0.2">
      <c r="A65" s="2">
        <v>42430</v>
      </c>
      <c r="B65">
        <f t="shared" si="1"/>
        <v>2016</v>
      </c>
      <c r="C65">
        <f t="shared" si="2"/>
        <v>3</v>
      </c>
      <c r="D65" s="69">
        <v>22958336.693975914</v>
      </c>
      <c r="E65" s="69">
        <v>503439.62575630058</v>
      </c>
      <c r="F65" s="69">
        <v>23461776.319732215</v>
      </c>
      <c r="G65" s="63">
        <v>414.0999999999998</v>
      </c>
      <c r="H65" s="63">
        <v>0</v>
      </c>
      <c r="I65" s="66">
        <f t="shared" si="9"/>
        <v>461.49315789473712</v>
      </c>
      <c r="J65" s="66">
        <f t="shared" si="9"/>
        <v>0.17368421052631611</v>
      </c>
      <c r="K65" s="25">
        <v>31</v>
      </c>
      <c r="L65" s="25">
        <v>1</v>
      </c>
      <c r="M65" s="25">
        <v>0</v>
      </c>
      <c r="N65" s="30">
        <v>33263</v>
      </c>
      <c r="O65" s="87">
        <v>0</v>
      </c>
      <c r="P65" s="59">
        <v>0</v>
      </c>
      <c r="Q65" s="25">
        <f t="shared" si="6"/>
        <v>23884975.199877601</v>
      </c>
      <c r="R65" s="65">
        <f t="shared" si="3"/>
        <v>23381535.5741213</v>
      </c>
      <c r="S65" s="25">
        <f t="shared" si="4"/>
        <v>423198.88014538586</v>
      </c>
      <c r="T65" s="38">
        <f t="shared" si="5"/>
        <v>1.8037802184204615E-2</v>
      </c>
    </row>
    <row r="66" spans="1:34" x14ac:dyDescent="0.2">
      <c r="A66" s="2">
        <v>42461</v>
      </c>
      <c r="B66">
        <f t="shared" si="1"/>
        <v>2016</v>
      </c>
      <c r="C66">
        <f t="shared" si="2"/>
        <v>4</v>
      </c>
      <c r="D66" s="69">
        <v>21632719.643373489</v>
      </c>
      <c r="E66" s="69">
        <v>503439.62575630058</v>
      </c>
      <c r="F66" s="69">
        <v>22136159.26912979</v>
      </c>
      <c r="G66" s="63">
        <v>335.1</v>
      </c>
      <c r="H66" s="63">
        <v>0.30000000000000071</v>
      </c>
      <c r="I66" s="66">
        <f t="shared" si="9"/>
        <v>285.02368421052643</v>
      </c>
      <c r="J66" s="66">
        <f t="shared" si="9"/>
        <v>0</v>
      </c>
      <c r="K66" s="25">
        <v>30</v>
      </c>
      <c r="L66" s="25">
        <v>1</v>
      </c>
      <c r="M66" s="25">
        <v>0</v>
      </c>
      <c r="N66" s="30">
        <v>33437</v>
      </c>
      <c r="O66" s="87">
        <v>0</v>
      </c>
      <c r="P66" s="59">
        <v>0</v>
      </c>
      <c r="Q66" s="25">
        <f t="shared" si="6"/>
        <v>21682835.217588741</v>
      </c>
      <c r="R66" s="65">
        <f t="shared" si="3"/>
        <v>21179395.59183244</v>
      </c>
      <c r="S66" s="25">
        <f t="shared" si="4"/>
        <v>-453324.05154104903</v>
      </c>
      <c r="T66" s="38">
        <f t="shared" si="5"/>
        <v>2.0478893652217112E-2</v>
      </c>
    </row>
    <row r="67" spans="1:34" x14ac:dyDescent="0.2">
      <c r="A67" s="2">
        <v>42491</v>
      </c>
      <c r="B67">
        <f t="shared" si="1"/>
        <v>2016</v>
      </c>
      <c r="C67">
        <f t="shared" si="2"/>
        <v>5</v>
      </c>
      <c r="D67" s="69">
        <v>20564699.585542157</v>
      </c>
      <c r="E67" s="69">
        <v>503439.62575630058</v>
      </c>
      <c r="F67" s="69">
        <v>21068139.211298458</v>
      </c>
      <c r="G67" s="63">
        <v>102.19999999999999</v>
      </c>
      <c r="H67" s="63">
        <v>58.6</v>
      </c>
      <c r="I67" s="66">
        <f t="shared" ref="I67:J82" si="10">I79</f>
        <v>92.127894736842109</v>
      </c>
      <c r="J67" s="66">
        <f t="shared" si="10"/>
        <v>50.712631578947821</v>
      </c>
      <c r="K67" s="25">
        <v>31</v>
      </c>
      <c r="L67" s="25">
        <v>1</v>
      </c>
      <c r="M67" s="25">
        <v>0</v>
      </c>
      <c r="N67" s="30">
        <v>33518</v>
      </c>
      <c r="O67" s="87">
        <v>0</v>
      </c>
      <c r="P67" s="59">
        <v>0</v>
      </c>
      <c r="Q67" s="25">
        <f t="shared" si="6"/>
        <v>20562649.04642218</v>
      </c>
      <c r="R67" s="65">
        <f t="shared" si="3"/>
        <v>20059209.420665879</v>
      </c>
      <c r="S67" s="25">
        <f t="shared" si="4"/>
        <v>-505490.16487627849</v>
      </c>
      <c r="T67" s="38">
        <f t="shared" si="5"/>
        <v>2.3993109206587801E-2</v>
      </c>
    </row>
    <row r="68" spans="1:34" x14ac:dyDescent="0.2">
      <c r="A68" s="2">
        <v>42522</v>
      </c>
      <c r="B68">
        <f t="shared" ref="B68:B131" si="11">YEAR(A68)</f>
        <v>2016</v>
      </c>
      <c r="C68">
        <f t="shared" ref="C68:C131" si="12">MONTH(A68)</f>
        <v>6</v>
      </c>
      <c r="D68" s="69">
        <v>29990486.101204813</v>
      </c>
      <c r="E68" s="69">
        <v>503439.62575630058</v>
      </c>
      <c r="F68" s="69">
        <v>30493925.726961114</v>
      </c>
      <c r="G68" s="63">
        <v>9.1999999999999993</v>
      </c>
      <c r="H68" s="63">
        <v>128.70000000000002</v>
      </c>
      <c r="I68" s="66">
        <f t="shared" si="10"/>
        <v>6.5805263157894842</v>
      </c>
      <c r="J68" s="66">
        <f t="shared" si="10"/>
        <v>122.87210526315789</v>
      </c>
      <c r="K68" s="25">
        <v>30</v>
      </c>
      <c r="L68" s="25">
        <v>0</v>
      </c>
      <c r="M68" s="25">
        <v>0</v>
      </c>
      <c r="N68" s="30">
        <v>33555</v>
      </c>
      <c r="O68" s="87">
        <v>0</v>
      </c>
      <c r="P68" s="59">
        <v>0</v>
      </c>
      <c r="Q68" s="25">
        <f t="shared" si="6"/>
        <v>30162553.215948347</v>
      </c>
      <c r="R68" s="65">
        <f t="shared" ref="R68:R131" si="13">Q68-E68</f>
        <v>29659113.590192046</v>
      </c>
      <c r="S68" s="25">
        <f t="shared" ref="S68:S131" si="14">+Q68-F68</f>
        <v>-331372.51101276651</v>
      </c>
      <c r="T68" s="38">
        <f t="shared" ref="T68:T131" si="15">ABS(S68/F68)</f>
        <v>1.0866836693308546E-2</v>
      </c>
      <c r="AG68"/>
      <c r="AH68"/>
    </row>
    <row r="69" spans="1:34" x14ac:dyDescent="0.2">
      <c r="A69" s="2">
        <v>42552</v>
      </c>
      <c r="B69">
        <f t="shared" si="11"/>
        <v>2016</v>
      </c>
      <c r="C69">
        <f t="shared" si="12"/>
        <v>7</v>
      </c>
      <c r="D69" s="69">
        <v>35728630.342168637</v>
      </c>
      <c r="E69" s="69">
        <v>503439.62575630058</v>
      </c>
      <c r="F69" s="69">
        <v>36232069.967924938</v>
      </c>
      <c r="G69" s="63">
        <v>0</v>
      </c>
      <c r="H69" s="63">
        <v>238.9</v>
      </c>
      <c r="I69" s="66">
        <f t="shared" si="10"/>
        <v>0</v>
      </c>
      <c r="J69" s="66">
        <f t="shared" si="10"/>
        <v>211.7568421052631</v>
      </c>
      <c r="K69" s="25">
        <v>31</v>
      </c>
      <c r="L69" s="25">
        <v>0</v>
      </c>
      <c r="M69" s="25">
        <v>0</v>
      </c>
      <c r="N69" s="30">
        <v>33585</v>
      </c>
      <c r="O69" s="87">
        <v>0</v>
      </c>
      <c r="P69" s="59">
        <v>0</v>
      </c>
      <c r="Q69" s="25">
        <f t="shared" si="6"/>
        <v>34795291.776168801</v>
      </c>
      <c r="R69" s="65">
        <f t="shared" si="13"/>
        <v>34291852.1504125</v>
      </c>
      <c r="S69" s="25">
        <f t="shared" si="14"/>
        <v>-1436778.1917561367</v>
      </c>
      <c r="T69" s="38">
        <f t="shared" si="15"/>
        <v>3.9654874618758169E-2</v>
      </c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</row>
    <row r="70" spans="1:34" x14ac:dyDescent="0.2">
      <c r="A70" s="2">
        <v>42583</v>
      </c>
      <c r="B70">
        <f t="shared" si="11"/>
        <v>2016</v>
      </c>
      <c r="C70">
        <f t="shared" si="12"/>
        <v>8</v>
      </c>
      <c r="D70" s="69">
        <v>36163152.231325291</v>
      </c>
      <c r="E70" s="69">
        <v>503439.62575630058</v>
      </c>
      <c r="F70" s="69">
        <v>36666591.857081592</v>
      </c>
      <c r="G70" s="63">
        <v>0</v>
      </c>
      <c r="H70" s="63">
        <v>257.40000000000003</v>
      </c>
      <c r="I70" s="66">
        <f t="shared" si="10"/>
        <v>0.34105263157894772</v>
      </c>
      <c r="J70" s="66">
        <f t="shared" si="10"/>
        <v>191.39947368421053</v>
      </c>
      <c r="K70" s="25">
        <v>31</v>
      </c>
      <c r="L70" s="25">
        <v>0</v>
      </c>
      <c r="M70" s="25">
        <v>0</v>
      </c>
      <c r="N70" s="30">
        <v>33654</v>
      </c>
      <c r="O70" s="87">
        <v>0</v>
      </c>
      <c r="P70" s="59">
        <v>0</v>
      </c>
      <c r="Q70" s="25">
        <f t="shared" ref="Q70:Q133" si="16">F70+(I70-G70)*$V$19+(J70-H70)*$V$20</f>
        <v>33175942.38611906</v>
      </c>
      <c r="R70" s="65">
        <f t="shared" si="13"/>
        <v>32672502.760362759</v>
      </c>
      <c r="S70" s="25">
        <f t="shared" si="14"/>
        <v>-3490649.4709625319</v>
      </c>
      <c r="T70" s="38">
        <f t="shared" si="15"/>
        <v>9.5199725258576659E-2</v>
      </c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</row>
    <row r="71" spans="1:34" x14ac:dyDescent="0.2">
      <c r="A71" s="2">
        <v>42614</v>
      </c>
      <c r="B71">
        <f t="shared" si="11"/>
        <v>2016</v>
      </c>
      <c r="C71">
        <f t="shared" si="12"/>
        <v>9</v>
      </c>
      <c r="D71" s="69">
        <v>26948392.906024113</v>
      </c>
      <c r="E71" s="69">
        <v>503439.62575630058</v>
      </c>
      <c r="F71" s="69">
        <v>27451832.531780414</v>
      </c>
      <c r="G71" s="63">
        <v>8.3999999999999986</v>
      </c>
      <c r="H71" s="63">
        <v>111.89999999999999</v>
      </c>
      <c r="I71" s="66">
        <f t="shared" si="10"/>
        <v>26.567368421052606</v>
      </c>
      <c r="J71" s="66">
        <f t="shared" si="10"/>
        <v>77.107368421052627</v>
      </c>
      <c r="K71" s="25">
        <v>30</v>
      </c>
      <c r="L71" s="25">
        <v>1</v>
      </c>
      <c r="M71" s="25">
        <v>1</v>
      </c>
      <c r="N71" s="30">
        <v>33716</v>
      </c>
      <c r="O71" s="87">
        <v>0</v>
      </c>
      <c r="P71" s="59">
        <v>0</v>
      </c>
      <c r="Q71" s="25">
        <f t="shared" si="16"/>
        <v>25768844.01043747</v>
      </c>
      <c r="R71" s="65">
        <f t="shared" si="13"/>
        <v>25265404.384681169</v>
      </c>
      <c r="S71" s="25">
        <f t="shared" si="14"/>
        <v>-1682988.5213429444</v>
      </c>
      <c r="T71" s="38">
        <f t="shared" si="15"/>
        <v>6.1306964458368439E-2</v>
      </c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</row>
    <row r="72" spans="1:34" x14ac:dyDescent="0.2">
      <c r="A72" s="2">
        <v>42644</v>
      </c>
      <c r="B72">
        <f t="shared" si="11"/>
        <v>2016</v>
      </c>
      <c r="C72">
        <f t="shared" si="12"/>
        <v>10</v>
      </c>
      <c r="D72" s="69">
        <v>19412813.638554234</v>
      </c>
      <c r="E72" s="69">
        <v>503439.62575630058</v>
      </c>
      <c r="F72" s="69">
        <v>19916253.264310535</v>
      </c>
      <c r="G72" s="63">
        <v>144.70000000000002</v>
      </c>
      <c r="H72" s="63">
        <v>16.600000000000005</v>
      </c>
      <c r="I72" s="66">
        <f t="shared" si="10"/>
        <v>154.52315789473778</v>
      </c>
      <c r="J72" s="66">
        <f t="shared" si="10"/>
        <v>10.628421052631595</v>
      </c>
      <c r="K72" s="25">
        <v>31</v>
      </c>
      <c r="L72" s="25">
        <v>1</v>
      </c>
      <c r="M72" s="25">
        <v>0</v>
      </c>
      <c r="N72" s="30">
        <v>33751</v>
      </c>
      <c r="O72" s="87">
        <v>0</v>
      </c>
      <c r="P72" s="59">
        <v>0</v>
      </c>
      <c r="Q72" s="25">
        <f t="shared" si="16"/>
        <v>19685968.269377302</v>
      </c>
      <c r="R72" s="65">
        <f t="shared" si="13"/>
        <v>19182528.643621001</v>
      </c>
      <c r="S72" s="25">
        <f t="shared" si="14"/>
        <v>-230284.99493323267</v>
      </c>
      <c r="T72" s="38">
        <f t="shared" si="15"/>
        <v>1.1562666525530585E-2</v>
      </c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</row>
    <row r="73" spans="1:34" x14ac:dyDescent="0.2">
      <c r="A73" s="2">
        <v>42675</v>
      </c>
      <c r="B73">
        <f t="shared" si="11"/>
        <v>2016</v>
      </c>
      <c r="C73">
        <f t="shared" si="12"/>
        <v>11</v>
      </c>
      <c r="D73" s="69">
        <v>19369741.908433728</v>
      </c>
      <c r="E73" s="69">
        <v>503439.62575630058</v>
      </c>
      <c r="F73" s="69">
        <v>19873181.534190029</v>
      </c>
      <c r="G73" s="63">
        <v>277.79999999999995</v>
      </c>
      <c r="H73" s="63">
        <v>0</v>
      </c>
      <c r="I73" s="66">
        <f t="shared" si="10"/>
        <v>363.9931578947369</v>
      </c>
      <c r="J73" s="66">
        <f t="shared" si="10"/>
        <v>1.8421052631579116E-2</v>
      </c>
      <c r="K73" s="25">
        <v>30</v>
      </c>
      <c r="L73" s="25">
        <v>1</v>
      </c>
      <c r="M73" s="25">
        <v>0</v>
      </c>
      <c r="N73" s="30">
        <v>33815</v>
      </c>
      <c r="O73" s="87">
        <v>0</v>
      </c>
      <c r="P73" s="59">
        <v>0</v>
      </c>
      <c r="Q73" s="25">
        <f t="shared" si="16"/>
        <v>20627101.068257503</v>
      </c>
      <c r="R73" s="65">
        <f t="shared" si="13"/>
        <v>20123661.442501202</v>
      </c>
      <c r="S73" s="25">
        <f t="shared" si="14"/>
        <v>753919.53406747431</v>
      </c>
      <c r="T73" s="38">
        <f t="shared" si="15"/>
        <v>3.7936529325735956E-2</v>
      </c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</row>
    <row r="74" spans="1:34" x14ac:dyDescent="0.2">
      <c r="A74" s="2">
        <v>42705</v>
      </c>
      <c r="B74">
        <f t="shared" si="11"/>
        <v>2016</v>
      </c>
      <c r="C74">
        <f t="shared" si="12"/>
        <v>12</v>
      </c>
      <c r="D74" s="69">
        <v>27474754.322891567</v>
      </c>
      <c r="E74" s="69">
        <v>503439.62575630058</v>
      </c>
      <c r="F74" s="69">
        <v>27978193.948647868</v>
      </c>
      <c r="G74" s="63">
        <v>545.99999999999989</v>
      </c>
      <c r="H74" s="63">
        <v>0</v>
      </c>
      <c r="I74" s="66">
        <f t="shared" si="10"/>
        <v>499.7842105263162</v>
      </c>
      <c r="J74" s="66">
        <f t="shared" si="10"/>
        <v>0</v>
      </c>
      <c r="K74" s="25">
        <v>31</v>
      </c>
      <c r="L74" s="25">
        <v>0</v>
      </c>
      <c r="M74" s="25">
        <v>0</v>
      </c>
      <c r="N74" s="30">
        <v>33857</v>
      </c>
      <c r="O74" s="87">
        <v>0</v>
      </c>
      <c r="P74" s="59">
        <v>0</v>
      </c>
      <c r="Q74" s="25">
        <f t="shared" si="16"/>
        <v>27574473.713118427</v>
      </c>
      <c r="R74" s="65">
        <f t="shared" si="13"/>
        <v>27071034.087362126</v>
      </c>
      <c r="S74" s="25">
        <f t="shared" si="14"/>
        <v>-403720.23552944139</v>
      </c>
      <c r="T74" s="38">
        <f t="shared" si="15"/>
        <v>1.4429817602610208E-2</v>
      </c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</row>
    <row r="75" spans="1:34" x14ac:dyDescent="0.2">
      <c r="A75" s="2">
        <v>42736</v>
      </c>
      <c r="B75">
        <f t="shared" si="11"/>
        <v>2017</v>
      </c>
      <c r="C75">
        <f t="shared" si="12"/>
        <v>1</v>
      </c>
      <c r="D75" s="69">
        <v>26135142.110843364</v>
      </c>
      <c r="E75" s="69">
        <v>958479.98780037428</v>
      </c>
      <c r="F75" s="69">
        <v>27093622.098643739</v>
      </c>
      <c r="G75" s="63">
        <v>546.9</v>
      </c>
      <c r="H75" s="63">
        <v>0</v>
      </c>
      <c r="I75" s="66">
        <f t="shared" si="10"/>
        <v>619.82052631578927</v>
      </c>
      <c r="J75" s="66">
        <f t="shared" si="10"/>
        <v>0</v>
      </c>
      <c r="K75" s="25">
        <v>31</v>
      </c>
      <c r="L75" s="25">
        <v>0</v>
      </c>
      <c r="M75" s="25">
        <v>0</v>
      </c>
      <c r="N75" s="30">
        <v>33886</v>
      </c>
      <c r="O75" s="87">
        <v>0</v>
      </c>
      <c r="P75" s="59">
        <v>0</v>
      </c>
      <c r="Q75" s="25">
        <f t="shared" si="16"/>
        <v>27730622.837880377</v>
      </c>
      <c r="R75" s="65">
        <f t="shared" si="13"/>
        <v>26772142.850080002</v>
      </c>
      <c r="S75" s="25">
        <f t="shared" si="14"/>
        <v>637000.73923663795</v>
      </c>
      <c r="T75" s="38">
        <f t="shared" si="15"/>
        <v>2.3511095597237446E-2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</row>
    <row r="76" spans="1:34" x14ac:dyDescent="0.2">
      <c r="A76" s="2">
        <v>42767</v>
      </c>
      <c r="B76">
        <f t="shared" si="11"/>
        <v>2017</v>
      </c>
      <c r="C76">
        <f t="shared" si="12"/>
        <v>2</v>
      </c>
      <c r="D76" s="69">
        <v>22110279.383132529</v>
      </c>
      <c r="E76" s="69">
        <v>958479.98780037428</v>
      </c>
      <c r="F76" s="69">
        <v>23068759.370932903</v>
      </c>
      <c r="G76" s="63">
        <v>454.4</v>
      </c>
      <c r="H76" s="63">
        <v>0</v>
      </c>
      <c r="I76" s="66">
        <f t="shared" si="10"/>
        <v>570.53578947368419</v>
      </c>
      <c r="J76" s="66">
        <f t="shared" si="10"/>
        <v>0</v>
      </c>
      <c r="K76" s="25">
        <v>28</v>
      </c>
      <c r="L76" s="25">
        <v>0</v>
      </c>
      <c r="M76" s="25">
        <v>0</v>
      </c>
      <c r="N76" s="30">
        <v>33938</v>
      </c>
      <c r="O76" s="87">
        <v>0</v>
      </c>
      <c r="P76" s="59">
        <v>0</v>
      </c>
      <c r="Q76" s="25">
        <f t="shared" si="16"/>
        <v>24083269.104806684</v>
      </c>
      <c r="R76" s="65">
        <f t="shared" si="13"/>
        <v>23124789.117006309</v>
      </c>
      <c r="S76" s="25">
        <f t="shared" si="14"/>
        <v>1014509.7338737808</v>
      </c>
      <c r="T76" s="38">
        <f t="shared" si="15"/>
        <v>4.3977646025996672E-2</v>
      </c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</row>
    <row r="77" spans="1:34" x14ac:dyDescent="0.2">
      <c r="A77" s="2">
        <v>42795</v>
      </c>
      <c r="B77">
        <f t="shared" si="11"/>
        <v>2017</v>
      </c>
      <c r="C77">
        <f t="shared" si="12"/>
        <v>3</v>
      </c>
      <c r="D77" s="69">
        <v>24430975.248192772</v>
      </c>
      <c r="E77" s="69">
        <v>958479.98780037428</v>
      </c>
      <c r="F77" s="69">
        <v>25389455.235993147</v>
      </c>
      <c r="G77" s="63">
        <v>512</v>
      </c>
      <c r="H77" s="63">
        <v>0</v>
      </c>
      <c r="I77" s="66">
        <f t="shared" si="10"/>
        <v>461.49315789473712</v>
      </c>
      <c r="J77" s="66">
        <f t="shared" si="10"/>
        <v>0.17368421052631611</v>
      </c>
      <c r="K77" s="25">
        <v>31</v>
      </c>
      <c r="L77" s="25">
        <v>1</v>
      </c>
      <c r="M77" s="25">
        <v>0</v>
      </c>
      <c r="N77" s="30">
        <v>33998</v>
      </c>
      <c r="O77" s="87">
        <v>0</v>
      </c>
      <c r="P77" s="59">
        <v>0</v>
      </c>
      <c r="Q77" s="25">
        <f t="shared" si="16"/>
        <v>24957443.99188352</v>
      </c>
      <c r="R77" s="65">
        <f t="shared" si="13"/>
        <v>23998964.004083145</v>
      </c>
      <c r="S77" s="25">
        <f t="shared" si="14"/>
        <v>-432011.24410962686</v>
      </c>
      <c r="T77" s="38">
        <f t="shared" si="15"/>
        <v>1.7015380601675525E-2</v>
      </c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</row>
    <row r="78" spans="1:34" x14ac:dyDescent="0.2">
      <c r="A78" s="2">
        <v>42826</v>
      </c>
      <c r="B78">
        <f t="shared" si="11"/>
        <v>2017</v>
      </c>
      <c r="C78">
        <f t="shared" si="12"/>
        <v>4</v>
      </c>
      <c r="D78" s="69">
        <v>19400096.75180722</v>
      </c>
      <c r="E78" s="69">
        <v>958479.98780037428</v>
      </c>
      <c r="F78" s="69">
        <v>20358576.739607595</v>
      </c>
      <c r="G78" s="63">
        <v>199.7</v>
      </c>
      <c r="H78" s="63">
        <v>2.1999999999999993</v>
      </c>
      <c r="I78" s="66">
        <f t="shared" si="10"/>
        <v>285.02368421052643</v>
      </c>
      <c r="J78" s="66">
        <f t="shared" si="10"/>
        <v>0</v>
      </c>
      <c r="K78" s="25">
        <v>30</v>
      </c>
      <c r="L78" s="25">
        <v>1</v>
      </c>
      <c r="M78" s="25">
        <v>0</v>
      </c>
      <c r="N78" s="30">
        <v>34086</v>
      </c>
      <c r="O78" s="87">
        <v>0</v>
      </c>
      <c r="P78" s="59">
        <v>0</v>
      </c>
      <c r="Q78" s="25">
        <f t="shared" si="16"/>
        <v>20987472.493729852</v>
      </c>
      <c r="R78" s="65">
        <f t="shared" si="13"/>
        <v>20028992.505929478</v>
      </c>
      <c r="S78" s="25">
        <f t="shared" si="14"/>
        <v>628895.75412225723</v>
      </c>
      <c r="T78" s="38">
        <f t="shared" si="15"/>
        <v>3.0890948918778839E-2</v>
      </c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</row>
    <row r="79" spans="1:34" x14ac:dyDescent="0.2">
      <c r="A79" s="2">
        <v>42856</v>
      </c>
      <c r="B79">
        <f t="shared" si="11"/>
        <v>2017</v>
      </c>
      <c r="C79">
        <f t="shared" si="12"/>
        <v>5</v>
      </c>
      <c r="D79" s="69">
        <v>20438887.527710862</v>
      </c>
      <c r="E79" s="69">
        <v>958479.98780037428</v>
      </c>
      <c r="F79" s="69">
        <v>21397367.515511237</v>
      </c>
      <c r="G79" s="63">
        <v>125.89999999999998</v>
      </c>
      <c r="H79" s="63">
        <v>19.900000000000002</v>
      </c>
      <c r="I79" s="66">
        <f t="shared" si="10"/>
        <v>92.127894736842109</v>
      </c>
      <c r="J79" s="66">
        <f t="shared" si="10"/>
        <v>50.712631578947821</v>
      </c>
      <c r="K79" s="25">
        <v>31</v>
      </c>
      <c r="L79" s="25">
        <v>1</v>
      </c>
      <c r="M79" s="25">
        <v>0</v>
      </c>
      <c r="N79" s="30">
        <v>34202</v>
      </c>
      <c r="O79" s="87">
        <v>0</v>
      </c>
      <c r="P79" s="59">
        <v>0</v>
      </c>
      <c r="Q79" s="25">
        <f t="shared" si="16"/>
        <v>22733365.392610312</v>
      </c>
      <c r="R79" s="65">
        <f t="shared" si="13"/>
        <v>21774885.404809937</v>
      </c>
      <c r="S79" s="25">
        <f t="shared" si="14"/>
        <v>1335997.8770990744</v>
      </c>
      <c r="T79" s="38">
        <f t="shared" si="15"/>
        <v>6.2437487982135734E-2</v>
      </c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</row>
    <row r="80" spans="1:34" x14ac:dyDescent="0.2">
      <c r="A80" s="2">
        <v>42887</v>
      </c>
      <c r="B80">
        <f t="shared" si="11"/>
        <v>2017</v>
      </c>
      <c r="C80">
        <f t="shared" si="12"/>
        <v>6</v>
      </c>
      <c r="D80" s="69">
        <v>27578153.118072305</v>
      </c>
      <c r="E80" s="69">
        <v>958479.98780037428</v>
      </c>
      <c r="F80" s="69">
        <v>28536633.10587268</v>
      </c>
      <c r="G80" s="63">
        <v>8.8000000000000007</v>
      </c>
      <c r="H80" s="63">
        <v>110.30000000000001</v>
      </c>
      <c r="I80" s="66">
        <f t="shared" si="10"/>
        <v>6.5805263157894842</v>
      </c>
      <c r="J80" s="66">
        <f t="shared" si="10"/>
        <v>122.87210526315789</v>
      </c>
      <c r="K80" s="25">
        <v>30</v>
      </c>
      <c r="L80" s="25">
        <v>0</v>
      </c>
      <c r="M80" s="25">
        <v>0</v>
      </c>
      <c r="N80" s="30">
        <v>34272</v>
      </c>
      <c r="O80" s="87">
        <v>0</v>
      </c>
      <c r="P80" s="59">
        <v>0</v>
      </c>
      <c r="Q80" s="25">
        <f t="shared" si="16"/>
        <v>29182728.396207944</v>
      </c>
      <c r="R80" s="65">
        <f t="shared" si="13"/>
        <v>28224248.408407569</v>
      </c>
      <c r="S80" s="25">
        <f t="shared" si="14"/>
        <v>646095.29033526406</v>
      </c>
      <c r="T80" s="38">
        <f t="shared" si="15"/>
        <v>2.2640908194677713E-2</v>
      </c>
    </row>
    <row r="81" spans="1:34" x14ac:dyDescent="0.2">
      <c r="A81" s="2">
        <v>42917</v>
      </c>
      <c r="B81">
        <f t="shared" si="11"/>
        <v>2017</v>
      </c>
      <c r="C81">
        <f t="shared" si="12"/>
        <v>7</v>
      </c>
      <c r="D81" s="69">
        <v>28972066.226506032</v>
      </c>
      <c r="E81" s="69">
        <v>958479.98780037428</v>
      </c>
      <c r="F81" s="69">
        <v>29930546.214306407</v>
      </c>
      <c r="G81" s="63">
        <v>0</v>
      </c>
      <c r="H81" s="63">
        <v>178.50000000000003</v>
      </c>
      <c r="I81" s="66">
        <f t="shared" si="10"/>
        <v>0</v>
      </c>
      <c r="J81" s="66">
        <f t="shared" si="10"/>
        <v>211.7568421052631</v>
      </c>
      <c r="K81" s="25">
        <v>31</v>
      </c>
      <c r="L81" s="25">
        <v>0</v>
      </c>
      <c r="M81" s="25">
        <v>0</v>
      </c>
      <c r="N81" s="30">
        <v>34382</v>
      </c>
      <c r="O81" s="87">
        <v>0</v>
      </c>
      <c r="P81" s="59">
        <v>0</v>
      </c>
      <c r="Q81" s="25">
        <f t="shared" si="16"/>
        <v>31690942.172979448</v>
      </c>
      <c r="R81" s="65">
        <f t="shared" si="13"/>
        <v>30732462.185179073</v>
      </c>
      <c r="S81" s="25">
        <f t="shared" si="14"/>
        <v>1760395.9586730413</v>
      </c>
      <c r="T81" s="38">
        <f t="shared" si="15"/>
        <v>5.881603182475819E-2</v>
      </c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</row>
    <row r="82" spans="1:34" x14ac:dyDescent="0.2">
      <c r="A82" s="2">
        <v>42948</v>
      </c>
      <c r="B82">
        <f t="shared" si="11"/>
        <v>2017</v>
      </c>
      <c r="C82">
        <f t="shared" si="12"/>
        <v>8</v>
      </c>
      <c r="D82" s="69">
        <v>29587012.925301205</v>
      </c>
      <c r="E82" s="69">
        <v>958479.98780037428</v>
      </c>
      <c r="F82" s="69">
        <v>30545492.91310158</v>
      </c>
      <c r="G82" s="63">
        <v>1.9000000000000004</v>
      </c>
      <c r="H82" s="63">
        <v>127.49999999999999</v>
      </c>
      <c r="I82" s="66">
        <f t="shared" si="10"/>
        <v>0.34105263157894772</v>
      </c>
      <c r="J82" s="66">
        <f t="shared" si="10"/>
        <v>191.39947368421053</v>
      </c>
      <c r="K82" s="25">
        <v>31</v>
      </c>
      <c r="L82" s="25">
        <v>0</v>
      </c>
      <c r="M82" s="25">
        <v>0</v>
      </c>
      <c r="N82" s="30">
        <v>34485</v>
      </c>
      <c r="O82" s="87">
        <v>0</v>
      </c>
      <c r="P82" s="59">
        <v>0</v>
      </c>
      <c r="Q82" s="25">
        <f t="shared" si="16"/>
        <v>33914287.658720359</v>
      </c>
      <c r="R82" s="65">
        <f t="shared" si="13"/>
        <v>32955807.670919985</v>
      </c>
      <c r="S82" s="25">
        <f t="shared" si="14"/>
        <v>3368794.7456187792</v>
      </c>
      <c r="T82" s="38">
        <f t="shared" si="15"/>
        <v>0.11028778468897567</v>
      </c>
    </row>
    <row r="83" spans="1:34" x14ac:dyDescent="0.2">
      <c r="A83" s="2">
        <v>42979</v>
      </c>
      <c r="B83">
        <f t="shared" si="11"/>
        <v>2017</v>
      </c>
      <c r="C83">
        <f t="shared" si="12"/>
        <v>9</v>
      </c>
      <c r="D83" s="69">
        <v>25857618.775903624</v>
      </c>
      <c r="E83" s="69">
        <v>958479.98780037428</v>
      </c>
      <c r="F83" s="69">
        <v>26816098.763703998</v>
      </c>
      <c r="G83" s="63">
        <v>25.2</v>
      </c>
      <c r="H83" s="63">
        <v>107.6</v>
      </c>
      <c r="I83" s="66">
        <f t="shared" ref="I83:J98" si="17">I95</f>
        <v>26.567368421052606</v>
      </c>
      <c r="J83" s="66">
        <f t="shared" si="17"/>
        <v>77.107368421052627</v>
      </c>
      <c r="K83" s="25">
        <v>30</v>
      </c>
      <c r="L83" s="25">
        <v>1</v>
      </c>
      <c r="M83" s="25">
        <v>1</v>
      </c>
      <c r="N83" s="30">
        <v>34561</v>
      </c>
      <c r="O83" s="87">
        <v>0</v>
      </c>
      <c r="P83" s="59">
        <v>0</v>
      </c>
      <c r="Q83" s="25">
        <f t="shared" si="16"/>
        <v>25213966.431745771</v>
      </c>
      <c r="R83" s="65">
        <f t="shared" si="13"/>
        <v>24255486.443945397</v>
      </c>
      <c r="S83" s="25">
        <f t="shared" si="14"/>
        <v>-1602132.3319582269</v>
      </c>
      <c r="T83" s="38">
        <f t="shared" si="15"/>
        <v>5.9745168231806249E-2</v>
      </c>
    </row>
    <row r="84" spans="1:34" x14ac:dyDescent="0.2">
      <c r="A84" s="2">
        <v>43009</v>
      </c>
      <c r="B84">
        <f t="shared" si="11"/>
        <v>2017</v>
      </c>
      <c r="C84">
        <f t="shared" si="12"/>
        <v>10</v>
      </c>
      <c r="D84" s="69">
        <v>20602579.845783144</v>
      </c>
      <c r="E84" s="69">
        <v>958479.98780037428</v>
      </c>
      <c r="F84" s="69">
        <v>21561059.833583519</v>
      </c>
      <c r="G84" s="63">
        <v>103.3</v>
      </c>
      <c r="H84" s="63">
        <v>19.399999999999999</v>
      </c>
      <c r="I84" s="66">
        <f t="shared" si="17"/>
        <v>154.52315789473778</v>
      </c>
      <c r="J84" s="66">
        <f t="shared" si="17"/>
        <v>10.628421052631595</v>
      </c>
      <c r="K84" s="25">
        <v>31</v>
      </c>
      <c r="L84" s="25">
        <v>1</v>
      </c>
      <c r="M84" s="25">
        <v>0</v>
      </c>
      <c r="N84" s="30">
        <v>34637</v>
      </c>
      <c r="O84" s="87">
        <v>0</v>
      </c>
      <c r="P84" s="59">
        <v>0</v>
      </c>
      <c r="Q84" s="25">
        <f t="shared" si="16"/>
        <v>21544213.144089587</v>
      </c>
      <c r="R84" s="65">
        <f t="shared" si="13"/>
        <v>20585733.156289212</v>
      </c>
      <c r="S84" s="25">
        <f t="shared" si="14"/>
        <v>-16846.68949393183</v>
      </c>
      <c r="T84" s="38">
        <f t="shared" si="15"/>
        <v>7.813479311295921E-4</v>
      </c>
    </row>
    <row r="85" spans="1:34" x14ac:dyDescent="0.2">
      <c r="A85" s="2">
        <v>43040</v>
      </c>
      <c r="B85">
        <f t="shared" si="11"/>
        <v>2017</v>
      </c>
      <c r="C85">
        <f t="shared" si="12"/>
        <v>11</v>
      </c>
      <c r="D85" s="69">
        <v>22620692.693975899</v>
      </c>
      <c r="E85" s="69">
        <v>958479.98780037428</v>
      </c>
      <c r="F85" s="69">
        <v>23579172.681776274</v>
      </c>
      <c r="G85" s="63">
        <v>369.4</v>
      </c>
      <c r="H85" s="63">
        <v>0</v>
      </c>
      <c r="I85" s="66">
        <f t="shared" si="17"/>
        <v>363.9931578947369</v>
      </c>
      <c r="J85" s="66">
        <f t="shared" si="17"/>
        <v>1.8421052631579116E-2</v>
      </c>
      <c r="K85" s="25">
        <v>30</v>
      </c>
      <c r="L85" s="25">
        <v>1</v>
      </c>
      <c r="M85" s="25">
        <v>0</v>
      </c>
      <c r="N85" s="30">
        <v>34794</v>
      </c>
      <c r="O85" s="87">
        <v>0</v>
      </c>
      <c r="P85" s="59">
        <v>0</v>
      </c>
      <c r="Q85" s="25">
        <f t="shared" si="16"/>
        <v>23532916.042383492</v>
      </c>
      <c r="R85" s="65">
        <f t="shared" si="13"/>
        <v>22574436.054583117</v>
      </c>
      <c r="S85" s="25">
        <f t="shared" si="14"/>
        <v>-46256.639392782003</v>
      </c>
      <c r="T85" s="38">
        <f t="shared" si="15"/>
        <v>1.9617583711294736E-3</v>
      </c>
    </row>
    <row r="86" spans="1:34" x14ac:dyDescent="0.2">
      <c r="A86" s="2">
        <v>43070</v>
      </c>
      <c r="B86">
        <f t="shared" si="11"/>
        <v>2017</v>
      </c>
      <c r="C86">
        <f t="shared" si="12"/>
        <v>12</v>
      </c>
      <c r="D86" s="69">
        <v>26519901.040963847</v>
      </c>
      <c r="E86" s="69">
        <v>958479.98780037428</v>
      </c>
      <c r="F86" s="69">
        <v>27478381.028764222</v>
      </c>
      <c r="G86" s="63">
        <v>656.49999999999989</v>
      </c>
      <c r="H86" s="63">
        <v>0</v>
      </c>
      <c r="I86" s="66">
        <f t="shared" si="17"/>
        <v>499.7842105263162</v>
      </c>
      <c r="J86" s="66">
        <f t="shared" si="17"/>
        <v>0</v>
      </c>
      <c r="K86" s="25">
        <v>31</v>
      </c>
      <c r="L86" s="25">
        <v>0</v>
      </c>
      <c r="M86" s="25">
        <v>0</v>
      </c>
      <c r="N86" s="30">
        <v>34878</v>
      </c>
      <c r="O86" s="87">
        <v>0</v>
      </c>
      <c r="P86" s="59">
        <v>0</v>
      </c>
      <c r="Q86" s="25">
        <f t="shared" si="16"/>
        <v>26109382.767390259</v>
      </c>
      <c r="R86" s="65">
        <f t="shared" si="13"/>
        <v>25150902.779589884</v>
      </c>
      <c r="S86" s="25">
        <f t="shared" si="14"/>
        <v>-1368998.2613739632</v>
      </c>
      <c r="T86" s="38">
        <f t="shared" si="15"/>
        <v>4.9820921397840112E-2</v>
      </c>
    </row>
    <row r="87" spans="1:34" x14ac:dyDescent="0.2">
      <c r="A87" s="2">
        <v>43101</v>
      </c>
      <c r="B87">
        <f t="shared" si="11"/>
        <v>2018</v>
      </c>
      <c r="C87">
        <f t="shared" si="12"/>
        <v>1</v>
      </c>
      <c r="D87" s="69">
        <v>28325353.78313252</v>
      </c>
      <c r="E87" s="69">
        <v>1281849.6400688274</v>
      </c>
      <c r="F87" s="69">
        <v>29607203.423201349</v>
      </c>
      <c r="G87" s="63">
        <v>670.29999999999984</v>
      </c>
      <c r="H87" s="63">
        <v>0</v>
      </c>
      <c r="I87" s="66">
        <f t="shared" si="17"/>
        <v>619.82052631578927</v>
      </c>
      <c r="J87" s="66">
        <f t="shared" si="17"/>
        <v>0</v>
      </c>
      <c r="K87" s="25">
        <v>31</v>
      </c>
      <c r="L87" s="25">
        <v>0</v>
      </c>
      <c r="M87" s="25">
        <v>0</v>
      </c>
      <c r="N87" s="30">
        <v>34927</v>
      </c>
      <c r="O87" s="87">
        <v>0</v>
      </c>
      <c r="P87" s="59">
        <v>0</v>
      </c>
      <c r="Q87" s="25">
        <f t="shared" si="16"/>
        <v>29166237.570680395</v>
      </c>
      <c r="R87" s="65">
        <f t="shared" si="13"/>
        <v>27884387.930611566</v>
      </c>
      <c r="S87" s="25">
        <f t="shared" si="14"/>
        <v>-440965.85252095386</v>
      </c>
      <c r="T87" s="38">
        <f t="shared" si="15"/>
        <v>1.4893870461787553E-2</v>
      </c>
    </row>
    <row r="88" spans="1:34" x14ac:dyDescent="0.2">
      <c r="A88" s="2">
        <v>43132</v>
      </c>
      <c r="B88">
        <f t="shared" si="11"/>
        <v>2018</v>
      </c>
      <c r="C88">
        <f t="shared" si="12"/>
        <v>2</v>
      </c>
      <c r="D88" s="69">
        <v>22897439.132530119</v>
      </c>
      <c r="E88" s="69">
        <v>1281849.6400688274</v>
      </c>
      <c r="F88" s="69">
        <v>24179288.772598948</v>
      </c>
      <c r="G88" s="63">
        <v>499.00000000000011</v>
      </c>
      <c r="H88" s="63">
        <v>0</v>
      </c>
      <c r="I88" s="66">
        <f t="shared" si="17"/>
        <v>570.53578947368419</v>
      </c>
      <c r="J88" s="66">
        <f t="shared" si="17"/>
        <v>0</v>
      </c>
      <c r="K88" s="25">
        <v>28</v>
      </c>
      <c r="L88" s="25">
        <v>0</v>
      </c>
      <c r="M88" s="25">
        <v>0</v>
      </c>
      <c r="N88" s="30">
        <v>35069</v>
      </c>
      <c r="O88" s="87">
        <v>0</v>
      </c>
      <c r="P88" s="59">
        <v>0</v>
      </c>
      <c r="Q88" s="25">
        <f t="shared" si="16"/>
        <v>24804193.077036839</v>
      </c>
      <c r="R88" s="65">
        <f t="shared" si="13"/>
        <v>23522343.43696801</v>
      </c>
      <c r="S88" s="25">
        <f t="shared" si="14"/>
        <v>624904.30443789065</v>
      </c>
      <c r="T88" s="38">
        <f t="shared" si="15"/>
        <v>2.5844610663075425E-2</v>
      </c>
    </row>
    <row r="89" spans="1:34" x14ac:dyDescent="0.2">
      <c r="A89" s="2">
        <v>43160</v>
      </c>
      <c r="B89">
        <f t="shared" si="11"/>
        <v>2018</v>
      </c>
      <c r="C89">
        <f t="shared" si="12"/>
        <v>3</v>
      </c>
      <c r="D89" s="69">
        <v>24842177.96626506</v>
      </c>
      <c r="E89" s="69">
        <v>1281849.6400688274</v>
      </c>
      <c r="F89" s="69">
        <v>26124027.606333889</v>
      </c>
      <c r="G89" s="63">
        <v>492</v>
      </c>
      <c r="H89" s="63">
        <v>0</v>
      </c>
      <c r="I89" s="66">
        <f t="shared" si="17"/>
        <v>461.49315789473712</v>
      </c>
      <c r="J89" s="66">
        <f t="shared" si="17"/>
        <v>0.17368421052631611</v>
      </c>
      <c r="K89" s="25">
        <v>31</v>
      </c>
      <c r="L89" s="25">
        <v>1</v>
      </c>
      <c r="M89" s="25">
        <v>0</v>
      </c>
      <c r="N89" s="30">
        <v>35293</v>
      </c>
      <c r="O89" s="87">
        <v>0</v>
      </c>
      <c r="P89" s="59">
        <v>0</v>
      </c>
      <c r="Q89" s="25">
        <f t="shared" si="16"/>
        <v>25866727.317128249</v>
      </c>
      <c r="R89" s="65">
        <f t="shared" si="13"/>
        <v>24584877.677059419</v>
      </c>
      <c r="S89" s="25">
        <f t="shared" si="14"/>
        <v>-257300.28920564055</v>
      </c>
      <c r="T89" s="38">
        <f t="shared" si="15"/>
        <v>9.8491814923383769E-3</v>
      </c>
    </row>
    <row r="90" spans="1:34" x14ac:dyDescent="0.2">
      <c r="A90" s="2">
        <v>43191</v>
      </c>
      <c r="B90">
        <f t="shared" si="11"/>
        <v>2018</v>
      </c>
      <c r="C90">
        <f t="shared" si="12"/>
        <v>4</v>
      </c>
      <c r="D90" s="69">
        <v>21016838.76626505</v>
      </c>
      <c r="E90" s="69">
        <v>1281849.6400688274</v>
      </c>
      <c r="F90" s="69">
        <v>22298688.406333879</v>
      </c>
      <c r="G90" s="63">
        <v>377.2</v>
      </c>
      <c r="H90" s="63">
        <v>0</v>
      </c>
      <c r="I90" s="66">
        <f t="shared" si="17"/>
        <v>285.02368421052643</v>
      </c>
      <c r="J90" s="66">
        <f t="shared" si="17"/>
        <v>0</v>
      </c>
      <c r="K90" s="25">
        <v>30</v>
      </c>
      <c r="L90" s="25">
        <v>1</v>
      </c>
      <c r="M90" s="25">
        <v>0</v>
      </c>
      <c r="N90" s="30">
        <v>35464</v>
      </c>
      <c r="O90" s="87">
        <v>0</v>
      </c>
      <c r="P90" s="59">
        <v>0</v>
      </c>
      <c r="Q90" s="25">
        <f t="shared" si="16"/>
        <v>21493477.798778366</v>
      </c>
      <c r="R90" s="65">
        <f t="shared" si="13"/>
        <v>20211628.158709537</v>
      </c>
      <c r="S90" s="25">
        <f t="shared" si="14"/>
        <v>-805210.60755551234</v>
      </c>
      <c r="T90" s="38">
        <f t="shared" si="15"/>
        <v>3.6110222847313057E-2</v>
      </c>
    </row>
    <row r="91" spans="1:34" x14ac:dyDescent="0.2">
      <c r="A91" s="2">
        <v>43221</v>
      </c>
      <c r="B91">
        <f t="shared" si="11"/>
        <v>2018</v>
      </c>
      <c r="C91">
        <f t="shared" si="12"/>
        <v>5</v>
      </c>
      <c r="D91" s="69">
        <v>23626890.708433751</v>
      </c>
      <c r="E91" s="69">
        <v>1281849.6400688274</v>
      </c>
      <c r="F91" s="69">
        <v>24908740.34850258</v>
      </c>
      <c r="G91" s="63">
        <v>39.300000000000004</v>
      </c>
      <c r="H91" s="63">
        <v>69.399999999999991</v>
      </c>
      <c r="I91" s="66">
        <f t="shared" si="17"/>
        <v>92.127894736842109</v>
      </c>
      <c r="J91" s="66">
        <f t="shared" si="17"/>
        <v>50.712631578947821</v>
      </c>
      <c r="K91" s="25">
        <v>31</v>
      </c>
      <c r="L91" s="25">
        <v>1</v>
      </c>
      <c r="M91" s="25">
        <v>0</v>
      </c>
      <c r="N91" s="30">
        <v>35588</v>
      </c>
      <c r="O91" s="87">
        <v>0</v>
      </c>
      <c r="P91" s="59">
        <v>0</v>
      </c>
      <c r="Q91" s="25">
        <f t="shared" si="16"/>
        <v>24381035.99069611</v>
      </c>
      <c r="R91" s="65">
        <f t="shared" si="13"/>
        <v>23099186.350627281</v>
      </c>
      <c r="S91" s="25">
        <f t="shared" si="14"/>
        <v>-527704.35780647025</v>
      </c>
      <c r="T91" s="38">
        <f t="shared" si="15"/>
        <v>2.1185509601178761E-2</v>
      </c>
    </row>
    <row r="92" spans="1:34" x14ac:dyDescent="0.2">
      <c r="A92" s="2">
        <v>43252</v>
      </c>
      <c r="B92">
        <f t="shared" si="11"/>
        <v>2018</v>
      </c>
      <c r="C92">
        <f t="shared" si="12"/>
        <v>6</v>
      </c>
      <c r="D92" s="69">
        <v>32759189.532530148</v>
      </c>
      <c r="E92" s="69">
        <v>1281849.6400688274</v>
      </c>
      <c r="F92" s="69">
        <v>34041039.172598973</v>
      </c>
      <c r="G92" s="63">
        <v>5.6999999999999993</v>
      </c>
      <c r="H92" s="63">
        <v>111.39999999999998</v>
      </c>
      <c r="I92" s="66">
        <f t="shared" si="17"/>
        <v>6.5805263157894842</v>
      </c>
      <c r="J92" s="66">
        <f t="shared" si="17"/>
        <v>122.87210526315789</v>
      </c>
      <c r="K92" s="25">
        <v>30</v>
      </c>
      <c r="L92" s="25">
        <v>0</v>
      </c>
      <c r="M92" s="25">
        <v>0</v>
      </c>
      <c r="N92" s="30">
        <v>35766</v>
      </c>
      <c r="O92" s="87">
        <v>0</v>
      </c>
      <c r="P92" s="59">
        <v>0</v>
      </c>
      <c r="Q92" s="25">
        <f t="shared" si="16"/>
        <v>34655987.979396805</v>
      </c>
      <c r="R92" s="65">
        <f t="shared" si="13"/>
        <v>33374138.339327976</v>
      </c>
      <c r="S92" s="25">
        <f t="shared" si="14"/>
        <v>614948.80679783225</v>
      </c>
      <c r="T92" s="38">
        <f t="shared" si="15"/>
        <v>1.8064924624652166E-2</v>
      </c>
    </row>
    <row r="93" spans="1:34" x14ac:dyDescent="0.2">
      <c r="A93" s="2">
        <v>43282</v>
      </c>
      <c r="B93">
        <f t="shared" si="11"/>
        <v>2018</v>
      </c>
      <c r="C93">
        <f t="shared" si="12"/>
        <v>7</v>
      </c>
      <c r="D93" s="69">
        <v>33985677.465060242</v>
      </c>
      <c r="E93" s="69">
        <v>1281849.6400688274</v>
      </c>
      <c r="F93" s="69">
        <v>35267527.105129071</v>
      </c>
      <c r="G93" s="63">
        <v>0</v>
      </c>
      <c r="H93" s="63">
        <v>229.79999999999998</v>
      </c>
      <c r="I93" s="66">
        <f t="shared" si="17"/>
        <v>0</v>
      </c>
      <c r="J93" s="66">
        <f t="shared" si="17"/>
        <v>211.7568421052631</v>
      </c>
      <c r="K93" s="25">
        <v>31</v>
      </c>
      <c r="L93" s="25">
        <v>0</v>
      </c>
      <c r="M93" s="25">
        <v>0</v>
      </c>
      <c r="N93" s="30">
        <v>35939</v>
      </c>
      <c r="O93" s="87">
        <v>0</v>
      </c>
      <c r="P93" s="59">
        <v>0</v>
      </c>
      <c r="Q93" s="25">
        <f t="shared" si="16"/>
        <v>34312442.369811773</v>
      </c>
      <c r="R93" s="65">
        <f t="shared" si="13"/>
        <v>33030592.729742944</v>
      </c>
      <c r="S93" s="25">
        <f t="shared" si="14"/>
        <v>-955084.73531729728</v>
      </c>
      <c r="T93" s="38">
        <f t="shared" si="15"/>
        <v>2.708113706045458E-2</v>
      </c>
    </row>
    <row r="94" spans="1:34" x14ac:dyDescent="0.2">
      <c r="A94" s="2">
        <v>43313</v>
      </c>
      <c r="B94">
        <f t="shared" si="11"/>
        <v>2018</v>
      </c>
      <c r="C94">
        <f t="shared" si="12"/>
        <v>8</v>
      </c>
      <c r="D94" s="69">
        <v>36600647.12289153</v>
      </c>
      <c r="E94" s="69">
        <v>1281849.6400688274</v>
      </c>
      <c r="F94" s="69">
        <v>37882496.762960359</v>
      </c>
      <c r="G94" s="63">
        <v>0</v>
      </c>
      <c r="H94" s="63">
        <v>223.20000000000002</v>
      </c>
      <c r="I94" s="66">
        <f t="shared" si="17"/>
        <v>0.34105263157894772</v>
      </c>
      <c r="J94" s="66">
        <f t="shared" si="17"/>
        <v>191.39947368421053</v>
      </c>
      <c r="K94" s="25">
        <v>31</v>
      </c>
      <c r="L94" s="25">
        <v>0</v>
      </c>
      <c r="M94" s="25">
        <v>0</v>
      </c>
      <c r="N94" s="30">
        <v>36069</v>
      </c>
      <c r="O94" s="87">
        <v>0</v>
      </c>
      <c r="P94" s="59">
        <v>0</v>
      </c>
      <c r="Q94" s="25">
        <f t="shared" si="16"/>
        <v>36202167.754658058</v>
      </c>
      <c r="R94" s="65">
        <f t="shared" si="13"/>
        <v>34920318.114589229</v>
      </c>
      <c r="S94" s="25">
        <f t="shared" si="14"/>
        <v>-1680329.0083023012</v>
      </c>
      <c r="T94" s="38">
        <f t="shared" si="15"/>
        <v>4.4356342688194834E-2</v>
      </c>
    </row>
    <row r="95" spans="1:34" x14ac:dyDescent="0.2">
      <c r="A95" s="2">
        <v>43344</v>
      </c>
      <c r="B95">
        <f t="shared" si="11"/>
        <v>2018</v>
      </c>
      <c r="C95">
        <f t="shared" si="12"/>
        <v>9</v>
      </c>
      <c r="D95" s="69">
        <v>27341665.600000009</v>
      </c>
      <c r="E95" s="69">
        <v>1281849.6400688274</v>
      </c>
      <c r="F95" s="69">
        <v>28623515.240068838</v>
      </c>
      <c r="G95" s="63">
        <v>25.1</v>
      </c>
      <c r="H95" s="63">
        <v>114.89999999999998</v>
      </c>
      <c r="I95" s="66">
        <f t="shared" si="17"/>
        <v>26.567368421052606</v>
      </c>
      <c r="J95" s="66">
        <f t="shared" si="17"/>
        <v>77.107368421052627</v>
      </c>
      <c r="K95" s="25">
        <v>30</v>
      </c>
      <c r="L95" s="25">
        <v>1</v>
      </c>
      <c r="M95" s="25">
        <v>1</v>
      </c>
      <c r="N95" s="30">
        <v>36128</v>
      </c>
      <c r="O95" s="87">
        <v>0</v>
      </c>
      <c r="P95" s="59">
        <v>0</v>
      </c>
      <c r="Q95" s="25">
        <f t="shared" si="16"/>
        <v>26635843.030796837</v>
      </c>
      <c r="R95" s="65">
        <f t="shared" si="13"/>
        <v>25353993.390728008</v>
      </c>
      <c r="S95" s="25">
        <f t="shared" si="14"/>
        <v>-1987672.2092720009</v>
      </c>
      <c r="T95" s="38">
        <f t="shared" si="15"/>
        <v>6.9441932362295719E-2</v>
      </c>
    </row>
    <row r="96" spans="1:34" x14ac:dyDescent="0.2">
      <c r="A96" s="2">
        <v>43374</v>
      </c>
      <c r="B96">
        <f t="shared" si="11"/>
        <v>2018</v>
      </c>
      <c r="C96">
        <f t="shared" si="12"/>
        <v>10</v>
      </c>
      <c r="D96" s="69">
        <v>21787579.980722882</v>
      </c>
      <c r="E96" s="69">
        <v>1281849.6400688274</v>
      </c>
      <c r="F96" s="69">
        <v>23069429.620791711</v>
      </c>
      <c r="G96" s="63">
        <v>231.4</v>
      </c>
      <c r="H96" s="63">
        <v>12.2</v>
      </c>
      <c r="I96" s="66">
        <f t="shared" si="17"/>
        <v>154.52315789473778</v>
      </c>
      <c r="J96" s="66">
        <f t="shared" si="17"/>
        <v>10.628421052631595</v>
      </c>
      <c r="K96" s="25">
        <v>31</v>
      </c>
      <c r="L96" s="25">
        <v>1</v>
      </c>
      <c r="M96" s="25">
        <v>0</v>
      </c>
      <c r="N96" s="30">
        <v>36344</v>
      </c>
      <c r="O96" s="87">
        <v>0</v>
      </c>
      <c r="P96" s="59">
        <v>0</v>
      </c>
      <c r="Q96" s="25">
        <f t="shared" si="16"/>
        <v>22314679.362539906</v>
      </c>
      <c r="R96" s="65">
        <f t="shared" si="13"/>
        <v>21032829.722471077</v>
      </c>
      <c r="S96" s="25">
        <f t="shared" si="14"/>
        <v>-754750.25825180486</v>
      </c>
      <c r="T96" s="38">
        <f t="shared" si="15"/>
        <v>3.2716468099045395E-2</v>
      </c>
    </row>
    <row r="97" spans="1:41" x14ac:dyDescent="0.2">
      <c r="A97" s="2">
        <v>43405</v>
      </c>
      <c r="B97">
        <f t="shared" si="11"/>
        <v>2018</v>
      </c>
      <c r="C97">
        <f t="shared" si="12"/>
        <v>11</v>
      </c>
      <c r="D97" s="69">
        <v>20895540.250602394</v>
      </c>
      <c r="E97" s="69">
        <v>1281849.6400688274</v>
      </c>
      <c r="F97" s="69">
        <v>22177389.890671223</v>
      </c>
      <c r="G97" s="63">
        <v>434.10000000000008</v>
      </c>
      <c r="H97" s="63">
        <v>0</v>
      </c>
      <c r="I97" s="66">
        <f t="shared" si="17"/>
        <v>363.9931578947369</v>
      </c>
      <c r="J97" s="66">
        <f t="shared" si="17"/>
        <v>1.8421052631579116E-2</v>
      </c>
      <c r="K97" s="25">
        <v>30</v>
      </c>
      <c r="L97" s="25">
        <v>1</v>
      </c>
      <c r="M97" s="25">
        <v>0</v>
      </c>
      <c r="N97" s="30">
        <v>36437</v>
      </c>
      <c r="O97" s="87">
        <v>0</v>
      </c>
      <c r="P97" s="59">
        <v>0</v>
      </c>
      <c r="Q97" s="25">
        <f t="shared" si="16"/>
        <v>21565943.31216405</v>
      </c>
      <c r="R97" s="65">
        <f t="shared" si="13"/>
        <v>20284093.672095221</v>
      </c>
      <c r="S97" s="25">
        <f t="shared" si="14"/>
        <v>-611446.57850717381</v>
      </c>
      <c r="T97" s="38">
        <f t="shared" si="15"/>
        <v>2.7570718714936552E-2</v>
      </c>
    </row>
    <row r="98" spans="1:41" x14ac:dyDescent="0.2">
      <c r="A98" s="2">
        <v>43435</v>
      </c>
      <c r="B98">
        <f t="shared" si="11"/>
        <v>2018</v>
      </c>
      <c r="C98">
        <f t="shared" si="12"/>
        <v>12</v>
      </c>
      <c r="D98" s="69">
        <v>29544191.980722886</v>
      </c>
      <c r="E98" s="69">
        <v>1281849.6400688274</v>
      </c>
      <c r="F98" s="69">
        <v>30826041.620791715</v>
      </c>
      <c r="G98" s="63">
        <v>501.6</v>
      </c>
      <c r="H98" s="63">
        <v>0</v>
      </c>
      <c r="I98" s="66">
        <f t="shared" si="17"/>
        <v>499.7842105263162</v>
      </c>
      <c r="J98" s="66">
        <f t="shared" si="17"/>
        <v>0</v>
      </c>
      <c r="K98" s="25">
        <v>31</v>
      </c>
      <c r="L98" s="25">
        <v>0</v>
      </c>
      <c r="M98" s="25">
        <v>0</v>
      </c>
      <c r="N98" s="30">
        <v>36530</v>
      </c>
      <c r="O98" s="87">
        <v>0</v>
      </c>
      <c r="P98" s="59">
        <v>0</v>
      </c>
      <c r="Q98" s="25">
        <f t="shared" si="16"/>
        <v>30810179.705149118</v>
      </c>
      <c r="R98" s="65">
        <f t="shared" si="13"/>
        <v>29528330.065080289</v>
      </c>
      <c r="S98" s="25">
        <f t="shared" si="14"/>
        <v>-15861.915642596781</v>
      </c>
      <c r="T98" s="38">
        <f t="shared" si="15"/>
        <v>5.1456219509864512E-4</v>
      </c>
    </row>
    <row r="99" spans="1:41" s="9" customFormat="1" x14ac:dyDescent="0.2">
      <c r="A99" s="2">
        <v>43466</v>
      </c>
      <c r="B99">
        <f t="shared" si="11"/>
        <v>2019</v>
      </c>
      <c r="C99">
        <f t="shared" si="12"/>
        <v>1</v>
      </c>
      <c r="D99" s="69">
        <v>28887987.922891602</v>
      </c>
      <c r="E99" s="69">
        <v>1408690.5797202766</v>
      </c>
      <c r="F99" s="69">
        <v>30296678.502611879</v>
      </c>
      <c r="G99" s="63">
        <v>702.49999999999989</v>
      </c>
      <c r="H99" s="63">
        <v>0</v>
      </c>
      <c r="I99" s="66">
        <f t="shared" ref="I99:J114" si="18">I111</f>
        <v>619.82052631578927</v>
      </c>
      <c r="J99" s="66">
        <f t="shared" si="18"/>
        <v>0</v>
      </c>
      <c r="K99" s="25">
        <v>31</v>
      </c>
      <c r="L99" s="25">
        <v>0</v>
      </c>
      <c r="M99" s="25">
        <v>0</v>
      </c>
      <c r="N99" s="30">
        <v>36566</v>
      </c>
      <c r="O99" s="87">
        <v>0</v>
      </c>
      <c r="P99" s="59">
        <v>0</v>
      </c>
      <c r="Q99" s="25">
        <f t="shared" si="16"/>
        <v>29574428.01269551</v>
      </c>
      <c r="R99" s="65">
        <f t="shared" si="13"/>
        <v>28165737.432975233</v>
      </c>
      <c r="S99" s="25">
        <f t="shared" si="14"/>
        <v>-722250.48991636932</v>
      </c>
      <c r="T99" s="38">
        <f t="shared" si="15"/>
        <v>2.3839263101204447E-2</v>
      </c>
      <c r="U99"/>
      <c r="V99"/>
      <c r="W99"/>
      <c r="X99"/>
      <c r="Y99"/>
      <c r="Z99"/>
      <c r="AA99"/>
      <c r="AB99"/>
      <c r="AC99"/>
      <c r="AD99"/>
      <c r="AE99"/>
      <c r="AF99"/>
      <c r="AG99" s="29"/>
      <c r="AH99" s="29"/>
      <c r="AI99" s="29"/>
      <c r="AJ99" s="29"/>
      <c r="AK99" s="29"/>
      <c r="AL99" s="29"/>
      <c r="AM99" s="29"/>
      <c r="AN99" s="29"/>
      <c r="AO99" s="29"/>
    </row>
    <row r="100" spans="1:41" x14ac:dyDescent="0.2">
      <c r="A100" s="2">
        <v>43497</v>
      </c>
      <c r="B100">
        <f t="shared" si="11"/>
        <v>2019</v>
      </c>
      <c r="C100">
        <f t="shared" si="12"/>
        <v>2</v>
      </c>
      <c r="D100" s="69">
        <v>25855133.050602406</v>
      </c>
      <c r="E100" s="69">
        <v>1408690.5797202766</v>
      </c>
      <c r="F100" s="69">
        <v>27263823.630322684</v>
      </c>
      <c r="G100" s="63">
        <v>565.70000000000005</v>
      </c>
      <c r="H100" s="63">
        <v>0</v>
      </c>
      <c r="I100" s="66">
        <f t="shared" si="18"/>
        <v>570.53578947368419</v>
      </c>
      <c r="J100" s="66">
        <f t="shared" si="18"/>
        <v>0</v>
      </c>
      <c r="K100" s="25">
        <v>28</v>
      </c>
      <c r="L100" s="25">
        <v>0</v>
      </c>
      <c r="M100" s="25">
        <v>0</v>
      </c>
      <c r="N100" s="30">
        <v>36622</v>
      </c>
      <c r="O100" s="87">
        <v>0</v>
      </c>
      <c r="P100" s="59">
        <v>0</v>
      </c>
      <c r="Q100" s="25">
        <f t="shared" si="16"/>
        <v>27306066.900155783</v>
      </c>
      <c r="R100" s="65">
        <f t="shared" si="13"/>
        <v>25897376.320435505</v>
      </c>
      <c r="S100" s="25">
        <f t="shared" si="14"/>
        <v>42243.269833099097</v>
      </c>
      <c r="T100" s="38">
        <f t="shared" si="15"/>
        <v>1.5494257300768463E-3</v>
      </c>
    </row>
    <row r="101" spans="1:41" x14ac:dyDescent="0.2">
      <c r="A101" s="2">
        <v>43525</v>
      </c>
      <c r="B101">
        <f t="shared" si="11"/>
        <v>2019</v>
      </c>
      <c r="C101">
        <f t="shared" si="12"/>
        <v>3</v>
      </c>
      <c r="D101" s="69">
        <v>23881199.306024097</v>
      </c>
      <c r="E101" s="69">
        <v>1408690.5797202766</v>
      </c>
      <c r="F101" s="69">
        <v>25289889.885744374</v>
      </c>
      <c r="G101" s="63">
        <v>531.9</v>
      </c>
      <c r="H101" s="63">
        <v>0</v>
      </c>
      <c r="I101" s="66">
        <f t="shared" si="18"/>
        <v>461.49315789473712</v>
      </c>
      <c r="J101" s="66">
        <f t="shared" si="18"/>
        <v>0.17368421052631611</v>
      </c>
      <c r="K101" s="25">
        <v>31</v>
      </c>
      <c r="L101" s="25">
        <v>1</v>
      </c>
      <c r="M101" s="25">
        <v>0</v>
      </c>
      <c r="N101" s="30">
        <v>36709</v>
      </c>
      <c r="O101" s="87">
        <v>0</v>
      </c>
      <c r="P101" s="59">
        <v>0</v>
      </c>
      <c r="Q101" s="25">
        <f t="shared" si="16"/>
        <v>24684041.241505284</v>
      </c>
      <c r="R101" s="65">
        <f t="shared" si="13"/>
        <v>23275350.661785007</v>
      </c>
      <c r="S101" s="25">
        <f t="shared" si="14"/>
        <v>-605848.64423909038</v>
      </c>
      <c r="T101" s="38">
        <f t="shared" si="15"/>
        <v>2.3956159832099564E-2</v>
      </c>
    </row>
    <row r="102" spans="1:41" x14ac:dyDescent="0.2">
      <c r="A102" s="2">
        <v>43556</v>
      </c>
      <c r="B102">
        <f t="shared" si="11"/>
        <v>2019</v>
      </c>
      <c r="C102">
        <f t="shared" si="12"/>
        <v>4</v>
      </c>
      <c r="D102" s="69">
        <v>22676737.503614482</v>
      </c>
      <c r="E102" s="69">
        <v>1408690.5797202766</v>
      </c>
      <c r="F102" s="69">
        <v>24085428.083334759</v>
      </c>
      <c r="G102" s="63">
        <v>286.80000000000007</v>
      </c>
      <c r="H102" s="63">
        <v>0</v>
      </c>
      <c r="I102" s="66">
        <f t="shared" si="18"/>
        <v>285.02368421052643</v>
      </c>
      <c r="J102" s="66">
        <f t="shared" si="18"/>
        <v>0</v>
      </c>
      <c r="K102" s="25">
        <v>30</v>
      </c>
      <c r="L102" s="25">
        <v>1</v>
      </c>
      <c r="M102" s="25">
        <v>0</v>
      </c>
      <c r="N102" s="30">
        <v>36807</v>
      </c>
      <c r="O102" s="87">
        <v>0</v>
      </c>
      <c r="P102" s="59">
        <v>0</v>
      </c>
      <c r="Q102" s="25">
        <f t="shared" si="16"/>
        <v>24069910.991945259</v>
      </c>
      <c r="R102" s="65">
        <f t="shared" si="13"/>
        <v>22661220.412224982</v>
      </c>
      <c r="S102" s="25">
        <f t="shared" si="14"/>
        <v>-15517.091389499605</v>
      </c>
      <c r="T102" s="38">
        <f t="shared" si="15"/>
        <v>6.4425225641873574E-4</v>
      </c>
    </row>
    <row r="103" spans="1:41" x14ac:dyDescent="0.2">
      <c r="A103" s="2">
        <v>43586</v>
      </c>
      <c r="B103">
        <f t="shared" si="11"/>
        <v>2019</v>
      </c>
      <c r="C103">
        <f t="shared" si="12"/>
        <v>5</v>
      </c>
      <c r="D103" s="69">
        <v>22100464.308433745</v>
      </c>
      <c r="E103" s="69">
        <v>1408690.5797202766</v>
      </c>
      <c r="F103" s="69">
        <v>23509154.888154022</v>
      </c>
      <c r="G103" s="63">
        <v>135.6</v>
      </c>
      <c r="H103" s="63">
        <v>4.6000000000000014</v>
      </c>
      <c r="I103" s="66">
        <f t="shared" si="18"/>
        <v>92.127894736842109</v>
      </c>
      <c r="J103" s="66">
        <f t="shared" si="18"/>
        <v>50.712631578947821</v>
      </c>
      <c r="K103" s="25">
        <v>31</v>
      </c>
      <c r="L103" s="25">
        <v>1</v>
      </c>
      <c r="M103" s="25">
        <v>0</v>
      </c>
      <c r="N103" s="30">
        <v>36908</v>
      </c>
      <c r="O103" s="87">
        <v>0</v>
      </c>
      <c r="P103" s="59">
        <v>0</v>
      </c>
      <c r="Q103" s="25">
        <f t="shared" si="16"/>
        <v>25570298.159104239</v>
      </c>
      <c r="R103" s="65">
        <f t="shared" si="13"/>
        <v>24161607.579383962</v>
      </c>
      <c r="S103" s="25">
        <f t="shared" si="14"/>
        <v>2061143.2709502168</v>
      </c>
      <c r="T103" s="38">
        <f t="shared" si="15"/>
        <v>8.7674069134182353E-2</v>
      </c>
    </row>
    <row r="104" spans="1:41" x14ac:dyDescent="0.2">
      <c r="A104" s="2">
        <v>43617</v>
      </c>
      <c r="B104">
        <f t="shared" si="11"/>
        <v>2019</v>
      </c>
      <c r="C104">
        <f t="shared" si="12"/>
        <v>6</v>
      </c>
      <c r="D104" s="69">
        <v>25171611.431325283</v>
      </c>
      <c r="E104" s="69">
        <v>1408690.5797202766</v>
      </c>
      <c r="F104" s="69">
        <v>26580302.01104556</v>
      </c>
      <c r="G104" s="63">
        <v>13.800000000000002</v>
      </c>
      <c r="H104" s="63">
        <v>79.600000000000009</v>
      </c>
      <c r="I104" s="66">
        <f t="shared" si="18"/>
        <v>6.5805263157894842</v>
      </c>
      <c r="J104" s="66">
        <f t="shared" si="18"/>
        <v>122.87210526315789</v>
      </c>
      <c r="K104" s="25">
        <v>30</v>
      </c>
      <c r="L104" s="25">
        <v>0</v>
      </c>
      <c r="M104" s="25">
        <v>0</v>
      </c>
      <c r="N104" s="30">
        <v>37029</v>
      </c>
      <c r="O104" s="87">
        <v>0</v>
      </c>
      <c r="P104" s="59">
        <v>0</v>
      </c>
      <c r="Q104" s="25">
        <f t="shared" si="16"/>
        <v>28807773.311300118</v>
      </c>
      <c r="R104" s="65">
        <f t="shared" si="13"/>
        <v>27399082.73157984</v>
      </c>
      <c r="S104" s="25">
        <f t="shared" si="14"/>
        <v>2227471.3002545573</v>
      </c>
      <c r="T104" s="38">
        <f t="shared" si="15"/>
        <v>8.3801579806313781E-2</v>
      </c>
    </row>
    <row r="105" spans="1:41" x14ac:dyDescent="0.2">
      <c r="A105" s="2">
        <v>43647</v>
      </c>
      <c r="B105">
        <f t="shared" si="11"/>
        <v>2019</v>
      </c>
      <c r="C105">
        <f t="shared" si="12"/>
        <v>7</v>
      </c>
      <c r="D105" s="69">
        <v>37225707.074698806</v>
      </c>
      <c r="E105" s="69">
        <v>1408690.5797202766</v>
      </c>
      <c r="F105" s="69">
        <v>38634397.654419079</v>
      </c>
      <c r="G105" s="63">
        <v>0</v>
      </c>
      <c r="H105" s="63">
        <v>228.9</v>
      </c>
      <c r="I105" s="66">
        <f t="shared" si="18"/>
        <v>0</v>
      </c>
      <c r="J105" s="66">
        <f t="shared" si="18"/>
        <v>211.7568421052631</v>
      </c>
      <c r="K105" s="25">
        <v>31</v>
      </c>
      <c r="L105" s="25">
        <v>0</v>
      </c>
      <c r="M105" s="25">
        <v>0</v>
      </c>
      <c r="N105" s="30">
        <v>37141</v>
      </c>
      <c r="O105" s="87">
        <v>0</v>
      </c>
      <c r="P105" s="59">
        <v>0</v>
      </c>
      <c r="Q105" s="25">
        <f t="shared" si="16"/>
        <v>37726952.931277052</v>
      </c>
      <c r="R105" s="65">
        <f t="shared" si="13"/>
        <v>36318262.351556778</v>
      </c>
      <c r="S105" s="25">
        <f t="shared" si="14"/>
        <v>-907444.72314202785</v>
      </c>
      <c r="T105" s="38">
        <f t="shared" si="15"/>
        <v>2.3487999767953741E-2</v>
      </c>
    </row>
    <row r="106" spans="1:41" x14ac:dyDescent="0.2">
      <c r="A106" s="2">
        <v>43678</v>
      </c>
      <c r="B106">
        <f t="shared" si="11"/>
        <v>2019</v>
      </c>
      <c r="C106">
        <f t="shared" si="12"/>
        <v>8</v>
      </c>
      <c r="D106" s="69">
        <v>34053660.819277115</v>
      </c>
      <c r="E106" s="69">
        <v>1408690.5797202766</v>
      </c>
      <c r="F106" s="69">
        <v>35462351.398997389</v>
      </c>
      <c r="G106" s="63">
        <v>0</v>
      </c>
      <c r="H106" s="63">
        <v>164.40000000000006</v>
      </c>
      <c r="I106" s="66">
        <f t="shared" si="18"/>
        <v>0.34105263157894772</v>
      </c>
      <c r="J106" s="66">
        <f t="shared" si="18"/>
        <v>191.39947368421053</v>
      </c>
      <c r="K106" s="25">
        <v>31</v>
      </c>
      <c r="L106" s="25">
        <v>0</v>
      </c>
      <c r="M106" s="25">
        <v>0</v>
      </c>
      <c r="N106" s="30">
        <v>37161</v>
      </c>
      <c r="O106" s="87">
        <v>0</v>
      </c>
      <c r="P106" s="59">
        <v>0</v>
      </c>
      <c r="Q106" s="25">
        <f t="shared" si="16"/>
        <v>36894503.186146006</v>
      </c>
      <c r="R106" s="65">
        <f t="shared" si="13"/>
        <v>35485812.606425732</v>
      </c>
      <c r="S106" s="25">
        <f t="shared" si="14"/>
        <v>1432151.7871486172</v>
      </c>
      <c r="T106" s="38">
        <f t="shared" si="15"/>
        <v>4.0385133265277713E-2</v>
      </c>
    </row>
    <row r="107" spans="1:41" x14ac:dyDescent="0.2">
      <c r="A107" s="2">
        <v>43709</v>
      </c>
      <c r="B107">
        <f t="shared" si="11"/>
        <v>2019</v>
      </c>
      <c r="C107">
        <f t="shared" si="12"/>
        <v>9</v>
      </c>
      <c r="D107" s="69">
        <v>25049312.13493976</v>
      </c>
      <c r="E107" s="69">
        <v>1408690.5797202766</v>
      </c>
      <c r="F107" s="69">
        <v>26458002.714660037</v>
      </c>
      <c r="G107" s="63">
        <v>11.699999999999998</v>
      </c>
      <c r="H107" s="63">
        <v>58.7</v>
      </c>
      <c r="I107" s="66">
        <f t="shared" si="18"/>
        <v>26.567368421052606</v>
      </c>
      <c r="J107" s="66">
        <f t="shared" si="18"/>
        <v>77.107368421052627</v>
      </c>
      <c r="K107" s="25">
        <v>30</v>
      </c>
      <c r="L107" s="25">
        <v>1</v>
      </c>
      <c r="M107" s="25">
        <v>1</v>
      </c>
      <c r="N107" s="30">
        <v>37192</v>
      </c>
      <c r="O107" s="87">
        <v>0</v>
      </c>
      <c r="P107" s="59">
        <v>0</v>
      </c>
      <c r="Q107" s="25">
        <f t="shared" si="16"/>
        <v>27562240.938784957</v>
      </c>
      <c r="R107" s="65">
        <f t="shared" si="13"/>
        <v>26153550.35906468</v>
      </c>
      <c r="S107" s="25">
        <f t="shared" si="14"/>
        <v>1104238.2241249196</v>
      </c>
      <c r="T107" s="38">
        <f t="shared" si="15"/>
        <v>4.1735509517998329E-2</v>
      </c>
    </row>
    <row r="108" spans="1:41" x14ac:dyDescent="0.2">
      <c r="A108" s="2">
        <v>43739</v>
      </c>
      <c r="B108">
        <f t="shared" si="11"/>
        <v>2019</v>
      </c>
      <c r="C108">
        <f t="shared" si="12"/>
        <v>10</v>
      </c>
      <c r="D108" s="69">
        <v>22049631.412048209</v>
      </c>
      <c r="E108" s="69">
        <v>1408690.5797202766</v>
      </c>
      <c r="F108" s="69">
        <v>23458321.991768487</v>
      </c>
      <c r="G108" s="63">
        <v>177.10000000000002</v>
      </c>
      <c r="H108" s="63">
        <v>7.7000000000000028</v>
      </c>
      <c r="I108" s="66">
        <f t="shared" si="18"/>
        <v>154.52315789473778</v>
      </c>
      <c r="J108" s="66">
        <f t="shared" si="18"/>
        <v>10.628421052631595</v>
      </c>
      <c r="K108" s="25">
        <v>31</v>
      </c>
      <c r="L108" s="25">
        <v>1</v>
      </c>
      <c r="M108" s="25">
        <v>0</v>
      </c>
      <c r="N108" s="30">
        <v>37260</v>
      </c>
      <c r="O108" s="87">
        <v>0</v>
      </c>
      <c r="P108" s="59">
        <v>0</v>
      </c>
      <c r="Q108" s="25">
        <f t="shared" si="16"/>
        <v>23416112.03695735</v>
      </c>
      <c r="R108" s="65">
        <f t="shared" si="13"/>
        <v>22007421.457237072</v>
      </c>
      <c r="S108" s="25">
        <f t="shared" si="14"/>
        <v>-42209.95481113717</v>
      </c>
      <c r="T108" s="38">
        <f t="shared" si="15"/>
        <v>1.7993595119867747E-3</v>
      </c>
    </row>
    <row r="109" spans="1:41" x14ac:dyDescent="0.2">
      <c r="A109" s="2">
        <v>43770</v>
      </c>
      <c r="B109">
        <f t="shared" si="11"/>
        <v>2019</v>
      </c>
      <c r="C109">
        <f t="shared" si="12"/>
        <v>11</v>
      </c>
      <c r="D109" s="69">
        <v>21315185.031325318</v>
      </c>
      <c r="E109" s="69">
        <v>1408690.5797202766</v>
      </c>
      <c r="F109" s="69">
        <v>22723875.611045595</v>
      </c>
      <c r="G109" s="63">
        <v>453.3</v>
      </c>
      <c r="H109" s="63">
        <v>0</v>
      </c>
      <c r="I109" s="66">
        <f t="shared" si="18"/>
        <v>363.9931578947369</v>
      </c>
      <c r="J109" s="66">
        <f t="shared" si="18"/>
        <v>1.8421052631579116E-2</v>
      </c>
      <c r="K109" s="25">
        <v>30</v>
      </c>
      <c r="L109" s="25">
        <v>1</v>
      </c>
      <c r="M109" s="25">
        <v>0</v>
      </c>
      <c r="N109" s="30">
        <v>37298</v>
      </c>
      <c r="O109" s="87">
        <v>0</v>
      </c>
      <c r="P109" s="59">
        <v>0</v>
      </c>
      <c r="Q109" s="25">
        <f t="shared" si="16"/>
        <v>21944706.515830595</v>
      </c>
      <c r="R109" s="65">
        <f t="shared" si="13"/>
        <v>20536015.936110318</v>
      </c>
      <c r="S109" s="25">
        <f t="shared" si="14"/>
        <v>-779169.09521500021</v>
      </c>
      <c r="T109" s="38">
        <f t="shared" si="15"/>
        <v>3.4288565408105938E-2</v>
      </c>
    </row>
    <row r="110" spans="1:41" x14ac:dyDescent="0.2">
      <c r="A110" s="2">
        <v>43800</v>
      </c>
      <c r="B110">
        <f t="shared" si="11"/>
        <v>2019</v>
      </c>
      <c r="C110">
        <f t="shared" si="12"/>
        <v>12</v>
      </c>
      <c r="D110" s="69">
        <v>28146546.1686747</v>
      </c>
      <c r="E110" s="69">
        <v>1408690.5797202766</v>
      </c>
      <c r="F110" s="69">
        <v>29555236.748394977</v>
      </c>
      <c r="G110" s="63">
        <v>520.4</v>
      </c>
      <c r="H110" s="63">
        <v>0</v>
      </c>
      <c r="I110" s="66">
        <f t="shared" si="18"/>
        <v>499.7842105263162</v>
      </c>
      <c r="J110" s="66">
        <f t="shared" si="18"/>
        <v>0</v>
      </c>
      <c r="K110" s="25">
        <v>31</v>
      </c>
      <c r="L110" s="25">
        <v>0</v>
      </c>
      <c r="M110" s="25">
        <v>0</v>
      </c>
      <c r="N110" s="30">
        <v>37321</v>
      </c>
      <c r="O110" s="87">
        <v>0</v>
      </c>
      <c r="P110" s="59">
        <v>0</v>
      </c>
      <c r="Q110" s="25">
        <f t="shared" si="16"/>
        <v>29375146.535142638</v>
      </c>
      <c r="R110" s="65">
        <f t="shared" si="13"/>
        <v>27966455.95542236</v>
      </c>
      <c r="S110" s="25">
        <f t="shared" si="14"/>
        <v>-180090.21325233951</v>
      </c>
      <c r="T110" s="38">
        <f t="shared" si="15"/>
        <v>6.0933436191174979E-3</v>
      </c>
    </row>
    <row r="111" spans="1:41" x14ac:dyDescent="0.2">
      <c r="A111" s="2">
        <v>43831</v>
      </c>
      <c r="B111">
        <f t="shared" si="11"/>
        <v>2020</v>
      </c>
      <c r="C111">
        <f t="shared" si="12"/>
        <v>1</v>
      </c>
      <c r="D111" s="69">
        <v>29703689.253012061</v>
      </c>
      <c r="E111" s="69">
        <v>1392643.6565677822</v>
      </c>
      <c r="F111" s="69">
        <v>31096332.909579843</v>
      </c>
      <c r="G111" s="63">
        <v>543</v>
      </c>
      <c r="H111" s="63">
        <v>0</v>
      </c>
      <c r="I111" s="66">
        <f t="shared" si="18"/>
        <v>619.82052631578927</v>
      </c>
      <c r="J111" s="66">
        <f t="shared" si="18"/>
        <v>0</v>
      </c>
      <c r="K111" s="25">
        <v>31</v>
      </c>
      <c r="L111" s="25">
        <v>0</v>
      </c>
      <c r="M111" s="25">
        <v>0</v>
      </c>
      <c r="N111" s="30">
        <v>37330</v>
      </c>
      <c r="O111" s="87">
        <v>0</v>
      </c>
      <c r="P111" s="59">
        <v>0</v>
      </c>
      <c r="Q111" s="25">
        <f t="shared" si="16"/>
        <v>31767402.285022758</v>
      </c>
      <c r="R111" s="65">
        <f t="shared" si="13"/>
        <v>30374758.628454976</v>
      </c>
      <c r="S111" s="25">
        <f t="shared" si="14"/>
        <v>671069.37544291466</v>
      </c>
      <c r="T111" s="38">
        <f t="shared" si="15"/>
        <v>2.1580338022306751E-2</v>
      </c>
      <c r="U111" s="11"/>
      <c r="AG111" s="29"/>
      <c r="AH111" s="29"/>
      <c r="AI111" s="29"/>
    </row>
    <row r="112" spans="1:41" x14ac:dyDescent="0.2">
      <c r="A112" s="2">
        <v>43862</v>
      </c>
      <c r="B112">
        <f t="shared" si="11"/>
        <v>2020</v>
      </c>
      <c r="C112">
        <f t="shared" si="12"/>
        <v>2</v>
      </c>
      <c r="D112" s="69">
        <v>25536377.551807232</v>
      </c>
      <c r="E112" s="69">
        <v>1392643.6565677822</v>
      </c>
      <c r="F112" s="69">
        <v>26929021.208375014</v>
      </c>
      <c r="G112" s="63">
        <v>553.80000000000007</v>
      </c>
      <c r="H112" s="63">
        <v>0</v>
      </c>
      <c r="I112" s="66">
        <f t="shared" si="18"/>
        <v>570.53578947368419</v>
      </c>
      <c r="J112" s="66">
        <f t="shared" si="18"/>
        <v>0</v>
      </c>
      <c r="K112" s="25">
        <v>29</v>
      </c>
      <c r="L112" s="25">
        <v>0</v>
      </c>
      <c r="M112" s="25">
        <v>0</v>
      </c>
      <c r="N112" s="30">
        <v>37362</v>
      </c>
      <c r="O112" s="87">
        <v>0</v>
      </c>
      <c r="P112" s="59">
        <v>0</v>
      </c>
      <c r="Q112" s="25">
        <f t="shared" si="16"/>
        <v>27075217.496375985</v>
      </c>
      <c r="R112" s="65">
        <f t="shared" si="13"/>
        <v>25682573.839808203</v>
      </c>
      <c r="S112" s="25">
        <f t="shared" si="14"/>
        <v>146196.28800097108</v>
      </c>
      <c r="T112" s="38">
        <f t="shared" si="15"/>
        <v>5.4289491946147512E-3</v>
      </c>
    </row>
    <row r="113" spans="1:20" x14ac:dyDescent="0.2">
      <c r="A113" s="2">
        <v>43891</v>
      </c>
      <c r="B113">
        <f t="shared" si="11"/>
        <v>2020</v>
      </c>
      <c r="C113">
        <f t="shared" si="12"/>
        <v>3</v>
      </c>
      <c r="D113" s="69">
        <v>24945910.043373495</v>
      </c>
      <c r="E113" s="69">
        <v>1392643.6565677822</v>
      </c>
      <c r="F113" s="69">
        <v>26338553.699941278</v>
      </c>
      <c r="G113" s="63">
        <v>396.7</v>
      </c>
      <c r="H113" s="63">
        <v>0</v>
      </c>
      <c r="I113" s="66">
        <f t="shared" si="18"/>
        <v>461.49315789473712</v>
      </c>
      <c r="J113" s="66">
        <f t="shared" si="18"/>
        <v>0.17368421052631611</v>
      </c>
      <c r="K113" s="25">
        <v>31</v>
      </c>
      <c r="L113" s="25">
        <v>1</v>
      </c>
      <c r="M113" s="25">
        <v>0</v>
      </c>
      <c r="N113" s="30">
        <v>37440</v>
      </c>
      <c r="O113" s="87">
        <v>396.7</v>
      </c>
      <c r="P113" s="59">
        <v>0</v>
      </c>
      <c r="Q113" s="25">
        <f t="shared" si="16"/>
        <v>26913751.110853128</v>
      </c>
      <c r="R113" s="65">
        <f t="shared" si="13"/>
        <v>25521107.454285346</v>
      </c>
      <c r="S113" s="25">
        <f t="shared" si="14"/>
        <v>575197.41091185063</v>
      </c>
      <c r="T113" s="38">
        <f t="shared" si="15"/>
        <v>2.1838610330115926E-2</v>
      </c>
    </row>
    <row r="114" spans="1:20" x14ac:dyDescent="0.2">
      <c r="A114" s="2">
        <v>43922</v>
      </c>
      <c r="B114">
        <f t="shared" si="11"/>
        <v>2020</v>
      </c>
      <c r="C114">
        <f t="shared" si="12"/>
        <v>4</v>
      </c>
      <c r="D114" s="69">
        <v>25646430.178313266</v>
      </c>
      <c r="E114" s="69">
        <v>1392643.6565677822</v>
      </c>
      <c r="F114" s="69">
        <v>27039073.834881049</v>
      </c>
      <c r="G114" s="63">
        <v>302.29999999999995</v>
      </c>
      <c r="H114" s="63">
        <v>0</v>
      </c>
      <c r="I114" s="66">
        <f t="shared" si="18"/>
        <v>285.02368421052643</v>
      </c>
      <c r="J114" s="66">
        <f t="shared" si="18"/>
        <v>0</v>
      </c>
      <c r="K114" s="25">
        <v>30</v>
      </c>
      <c r="L114" s="25">
        <v>1</v>
      </c>
      <c r="M114" s="25">
        <v>0</v>
      </c>
      <c r="N114" s="30">
        <v>37485</v>
      </c>
      <c r="O114" s="87">
        <v>302.29999999999995</v>
      </c>
      <c r="P114" s="59">
        <v>0</v>
      </c>
      <c r="Q114" s="25">
        <f t="shared" si="16"/>
        <v>26888155.753440961</v>
      </c>
      <c r="R114" s="65">
        <f t="shared" si="13"/>
        <v>25495512.096873179</v>
      </c>
      <c r="S114" s="25">
        <f t="shared" si="14"/>
        <v>-150918.08144008741</v>
      </c>
      <c r="T114" s="38">
        <f t="shared" si="15"/>
        <v>5.5814811691293764E-3</v>
      </c>
    </row>
    <row r="115" spans="1:20" x14ac:dyDescent="0.2">
      <c r="A115" s="2">
        <v>43952</v>
      </c>
      <c r="B115">
        <f t="shared" si="11"/>
        <v>2020</v>
      </c>
      <c r="C115">
        <f t="shared" si="12"/>
        <v>5</v>
      </c>
      <c r="D115" s="69">
        <v>25915345.012048189</v>
      </c>
      <c r="E115" s="69">
        <v>1392643.6565677822</v>
      </c>
      <c r="F115" s="69">
        <v>27307988.668615971</v>
      </c>
      <c r="G115" s="63">
        <v>160.9</v>
      </c>
      <c r="H115" s="63">
        <v>39</v>
      </c>
      <c r="I115" s="66">
        <f t="shared" ref="I115:J130" si="19">I127</f>
        <v>92.127894736842109</v>
      </c>
      <c r="J115" s="66">
        <f t="shared" si="19"/>
        <v>50.712631578947821</v>
      </c>
      <c r="K115" s="25">
        <v>31</v>
      </c>
      <c r="L115" s="25">
        <v>1</v>
      </c>
      <c r="M115" s="25">
        <v>0</v>
      </c>
      <c r="N115" s="30">
        <v>37545</v>
      </c>
      <c r="O115" s="87">
        <v>160.9</v>
      </c>
      <c r="P115" s="59">
        <v>39</v>
      </c>
      <c r="Q115" s="25">
        <f t="shared" si="16"/>
        <v>27327215.449580137</v>
      </c>
      <c r="R115" s="65">
        <f t="shared" si="13"/>
        <v>25934571.793012355</v>
      </c>
      <c r="S115" s="25">
        <f t="shared" si="14"/>
        <v>19226.780964165926</v>
      </c>
      <c r="T115" s="38">
        <f t="shared" si="15"/>
        <v>7.0407166186730306E-4</v>
      </c>
    </row>
    <row r="116" spans="1:20" x14ac:dyDescent="0.2">
      <c r="A116" s="2">
        <v>43983</v>
      </c>
      <c r="B116">
        <f t="shared" si="11"/>
        <v>2020</v>
      </c>
      <c r="C116">
        <f t="shared" si="12"/>
        <v>6</v>
      </c>
      <c r="D116" s="69">
        <v>37641354.804819241</v>
      </c>
      <c r="E116" s="69">
        <v>1392643.6565677822</v>
      </c>
      <c r="F116" s="69">
        <v>39033998.461387023</v>
      </c>
      <c r="G116" s="63">
        <v>9.2999999999999989</v>
      </c>
      <c r="H116" s="63">
        <v>143.20000000000002</v>
      </c>
      <c r="I116" s="66">
        <f t="shared" si="19"/>
        <v>6.5805263157894842</v>
      </c>
      <c r="J116" s="66">
        <f t="shared" si="19"/>
        <v>122.87210526315789</v>
      </c>
      <c r="K116" s="25">
        <v>30</v>
      </c>
      <c r="L116" s="25">
        <v>0</v>
      </c>
      <c r="M116" s="25">
        <v>0</v>
      </c>
      <c r="N116" s="30">
        <v>37663</v>
      </c>
      <c r="O116" s="87">
        <v>9.2999999999999989</v>
      </c>
      <c r="P116" s="59">
        <v>143.20000000000002</v>
      </c>
      <c r="Q116" s="25">
        <f t="shared" si="16"/>
        <v>37934218.866109289</v>
      </c>
      <c r="R116" s="65">
        <f t="shared" si="13"/>
        <v>36541575.209541507</v>
      </c>
      <c r="S116" s="25">
        <f t="shared" si="14"/>
        <v>-1099779.5952777341</v>
      </c>
      <c r="T116" s="38">
        <f t="shared" si="15"/>
        <v>2.8174915166983252E-2</v>
      </c>
    </row>
    <row r="117" spans="1:20" x14ac:dyDescent="0.2">
      <c r="A117" s="2">
        <v>44013</v>
      </c>
      <c r="B117">
        <f t="shared" si="11"/>
        <v>2020</v>
      </c>
      <c r="C117">
        <f t="shared" si="12"/>
        <v>7</v>
      </c>
      <c r="D117" s="69">
        <v>44487853.166265093</v>
      </c>
      <c r="E117" s="69">
        <v>1392643.6565677822</v>
      </c>
      <c r="F117" s="69">
        <v>45880496.822832875</v>
      </c>
      <c r="G117" s="63">
        <v>0</v>
      </c>
      <c r="H117" s="63">
        <v>277.7</v>
      </c>
      <c r="I117" s="66">
        <f t="shared" si="19"/>
        <v>0</v>
      </c>
      <c r="J117" s="66">
        <f t="shared" si="19"/>
        <v>211.7568421052631</v>
      </c>
      <c r="K117" s="25">
        <v>31</v>
      </c>
      <c r="L117" s="25">
        <v>0</v>
      </c>
      <c r="M117" s="25">
        <v>0</v>
      </c>
      <c r="N117" s="30">
        <v>37791</v>
      </c>
      <c r="O117" s="87">
        <v>0</v>
      </c>
      <c r="P117" s="59">
        <v>277.7</v>
      </c>
      <c r="Q117" s="25">
        <f t="shared" si="16"/>
        <v>42389904.77285403</v>
      </c>
      <c r="R117" s="65">
        <f t="shared" si="13"/>
        <v>40997261.116286248</v>
      </c>
      <c r="S117" s="25">
        <f t="shared" si="14"/>
        <v>-3490592.0499788448</v>
      </c>
      <c r="T117" s="38">
        <f t="shared" si="15"/>
        <v>7.6080083950654118E-2</v>
      </c>
    </row>
    <row r="118" spans="1:20" x14ac:dyDescent="0.2">
      <c r="A118" s="2">
        <v>44044</v>
      </c>
      <c r="B118">
        <f t="shared" si="11"/>
        <v>2020</v>
      </c>
      <c r="C118">
        <f t="shared" si="12"/>
        <v>8</v>
      </c>
      <c r="D118" s="69">
        <v>38799720.212048218</v>
      </c>
      <c r="E118" s="69">
        <v>1392643.6565677822</v>
      </c>
      <c r="F118" s="69">
        <v>40192363.868616</v>
      </c>
      <c r="G118" s="63">
        <v>0</v>
      </c>
      <c r="H118" s="63">
        <v>187.89999999999998</v>
      </c>
      <c r="I118" s="66">
        <f t="shared" si="19"/>
        <v>0.34105263157894772</v>
      </c>
      <c r="J118" s="66">
        <f t="shared" si="19"/>
        <v>191.39947368421053</v>
      </c>
      <c r="K118" s="25">
        <v>31</v>
      </c>
      <c r="L118" s="25">
        <v>0</v>
      </c>
      <c r="M118" s="25">
        <v>0</v>
      </c>
      <c r="N118" s="30">
        <v>37841</v>
      </c>
      <c r="O118" s="87">
        <v>0</v>
      </c>
      <c r="P118" s="59">
        <v>187.89999999999998</v>
      </c>
      <c r="Q118" s="25">
        <f t="shared" si="16"/>
        <v>40380582.004521482</v>
      </c>
      <c r="R118" s="65">
        <f t="shared" si="13"/>
        <v>38987938.3479537</v>
      </c>
      <c r="S118" s="25">
        <f t="shared" si="14"/>
        <v>188218.13590548187</v>
      </c>
      <c r="T118" s="38">
        <f t="shared" si="15"/>
        <v>4.6829327212687538E-3</v>
      </c>
    </row>
    <row r="119" spans="1:20" x14ac:dyDescent="0.2">
      <c r="A119" s="2">
        <v>44075</v>
      </c>
      <c r="B119">
        <f t="shared" si="11"/>
        <v>2020</v>
      </c>
      <c r="C119">
        <f t="shared" si="12"/>
        <v>9</v>
      </c>
      <c r="D119" s="69">
        <v>27206302.631325286</v>
      </c>
      <c r="E119" s="69">
        <v>1392643.6565677822</v>
      </c>
      <c r="F119" s="69">
        <v>28598946.287893068</v>
      </c>
      <c r="G119" s="63">
        <v>35.6</v>
      </c>
      <c r="H119" s="63">
        <v>59.8</v>
      </c>
      <c r="I119" s="66">
        <f t="shared" si="19"/>
        <v>26.567368421052606</v>
      </c>
      <c r="J119" s="66">
        <f t="shared" si="19"/>
        <v>77.107368421052627</v>
      </c>
      <c r="K119" s="25">
        <v>30</v>
      </c>
      <c r="L119" s="25">
        <v>1</v>
      </c>
      <c r="M119" s="25">
        <v>1</v>
      </c>
      <c r="N119" s="30">
        <v>37918</v>
      </c>
      <c r="O119" s="87">
        <v>35.6</v>
      </c>
      <c r="P119" s="59">
        <v>59.8</v>
      </c>
      <c r="Q119" s="25">
        <f t="shared" si="16"/>
        <v>29436178.239360172</v>
      </c>
      <c r="R119" s="65">
        <f t="shared" si="13"/>
        <v>28043534.58279239</v>
      </c>
      <c r="S119" s="25">
        <f t="shared" si="14"/>
        <v>837231.95146710426</v>
      </c>
      <c r="T119" s="38">
        <f t="shared" si="15"/>
        <v>2.9274923035242519E-2</v>
      </c>
    </row>
    <row r="120" spans="1:20" x14ac:dyDescent="0.2">
      <c r="A120" s="2">
        <v>44105</v>
      </c>
      <c r="B120">
        <f t="shared" si="11"/>
        <v>2020</v>
      </c>
      <c r="C120">
        <f t="shared" si="12"/>
        <v>10</v>
      </c>
      <c r="D120" s="69">
        <v>24001107.065060236</v>
      </c>
      <c r="E120" s="69">
        <v>1392643.6565677822</v>
      </c>
      <c r="F120" s="69">
        <v>25393750.721628018</v>
      </c>
      <c r="G120" s="63">
        <v>208.8</v>
      </c>
      <c r="H120" s="63">
        <v>0.5</v>
      </c>
      <c r="I120" s="66">
        <f t="shared" si="19"/>
        <v>154.52315789473778</v>
      </c>
      <c r="J120" s="66">
        <f t="shared" si="19"/>
        <v>10.628421052631595</v>
      </c>
      <c r="K120" s="25">
        <v>31</v>
      </c>
      <c r="L120" s="25">
        <v>1</v>
      </c>
      <c r="M120" s="25">
        <v>0</v>
      </c>
      <c r="N120" s="30">
        <v>37985</v>
      </c>
      <c r="O120" s="87">
        <v>208.8</v>
      </c>
      <c r="P120" s="59">
        <v>0.5</v>
      </c>
      <c r="Q120" s="25">
        <f t="shared" si="16"/>
        <v>25455744.000696216</v>
      </c>
      <c r="R120" s="65">
        <f t="shared" si="13"/>
        <v>24063100.344128434</v>
      </c>
      <c r="S120" s="25">
        <f t="shared" si="14"/>
        <v>61993.279068198055</v>
      </c>
      <c r="T120" s="38">
        <f t="shared" si="15"/>
        <v>2.441280917804631E-3</v>
      </c>
    </row>
    <row r="121" spans="1:20" x14ac:dyDescent="0.2">
      <c r="A121" s="2">
        <v>44136</v>
      </c>
      <c r="B121">
        <f t="shared" si="11"/>
        <v>2020</v>
      </c>
      <c r="C121">
        <f t="shared" si="12"/>
        <v>11</v>
      </c>
      <c r="D121" s="69">
        <v>21906254.004819274</v>
      </c>
      <c r="E121" s="69">
        <v>1392643.6565677822</v>
      </c>
      <c r="F121" s="69">
        <v>23298897.661387056</v>
      </c>
      <c r="G121" s="63">
        <v>274.89999999999998</v>
      </c>
      <c r="H121" s="63">
        <v>0.10000000000000142</v>
      </c>
      <c r="I121" s="66">
        <f t="shared" si="19"/>
        <v>363.9931578947369</v>
      </c>
      <c r="J121" s="66">
        <f t="shared" si="19"/>
        <v>1.8421052631579116E-2</v>
      </c>
      <c r="K121" s="25">
        <v>30</v>
      </c>
      <c r="L121" s="25">
        <v>1</v>
      </c>
      <c r="M121" s="25">
        <v>0</v>
      </c>
      <c r="N121" s="30">
        <v>38048</v>
      </c>
      <c r="O121" s="87">
        <v>274.89999999999998</v>
      </c>
      <c r="P121" s="59">
        <v>0.10000000000000142</v>
      </c>
      <c r="Q121" s="25">
        <f t="shared" si="16"/>
        <v>24072856.949229464</v>
      </c>
      <c r="R121" s="65">
        <f t="shared" si="13"/>
        <v>22680213.292661682</v>
      </c>
      <c r="S121" s="25">
        <f t="shared" si="14"/>
        <v>773959.28784240782</v>
      </c>
      <c r="T121" s="38">
        <f t="shared" si="15"/>
        <v>3.321870841662522E-2</v>
      </c>
    </row>
    <row r="122" spans="1:20" x14ac:dyDescent="0.2">
      <c r="A122" s="2">
        <v>44166</v>
      </c>
      <c r="B122">
        <f t="shared" si="11"/>
        <v>2020</v>
      </c>
      <c r="C122">
        <f t="shared" si="12"/>
        <v>12</v>
      </c>
      <c r="D122" s="69">
        <v>28015587.036144584</v>
      </c>
      <c r="E122" s="69">
        <v>1392643.6565677822</v>
      </c>
      <c r="F122" s="69">
        <v>29408230.692712367</v>
      </c>
      <c r="G122" s="63">
        <v>505.3</v>
      </c>
      <c r="H122" s="63">
        <v>0</v>
      </c>
      <c r="I122" s="66">
        <f t="shared" si="19"/>
        <v>499.7842105263162</v>
      </c>
      <c r="J122" s="66">
        <f t="shared" si="19"/>
        <v>0</v>
      </c>
      <c r="K122" s="25">
        <v>31</v>
      </c>
      <c r="L122" s="25">
        <v>0</v>
      </c>
      <c r="M122" s="25">
        <v>0</v>
      </c>
      <c r="N122" s="30">
        <v>38063</v>
      </c>
      <c r="O122" s="87">
        <v>505.3</v>
      </c>
      <c r="P122" s="59">
        <v>0</v>
      </c>
      <c r="Q122" s="25">
        <f t="shared" si="16"/>
        <v>29360047.250412535</v>
      </c>
      <c r="R122" s="65">
        <f t="shared" si="13"/>
        <v>27967403.593844753</v>
      </c>
      <c r="S122" s="25">
        <f t="shared" si="14"/>
        <v>-48183.442299831659</v>
      </c>
      <c r="T122" s="38">
        <f t="shared" si="15"/>
        <v>1.6384339065924141E-3</v>
      </c>
    </row>
    <row r="123" spans="1:20" x14ac:dyDescent="0.2">
      <c r="A123" s="2">
        <v>44197</v>
      </c>
      <c r="B123">
        <f t="shared" si="11"/>
        <v>2021</v>
      </c>
      <c r="C123">
        <f t="shared" si="12"/>
        <v>1</v>
      </c>
      <c r="D123" s="69">
        <v>32091025.21445784</v>
      </c>
      <c r="E123" s="69">
        <v>1381348.8588926599</v>
      </c>
      <c r="F123" s="69">
        <v>33472374.0733505</v>
      </c>
      <c r="G123" s="63">
        <v>577.99999999999989</v>
      </c>
      <c r="H123" s="63">
        <v>0</v>
      </c>
      <c r="I123" s="66">
        <f t="shared" si="19"/>
        <v>619.82052631578927</v>
      </c>
      <c r="J123" s="66">
        <f t="shared" si="19"/>
        <v>0</v>
      </c>
      <c r="K123" s="25">
        <v>31</v>
      </c>
      <c r="L123" s="25">
        <v>0</v>
      </c>
      <c r="M123" s="25">
        <v>0</v>
      </c>
      <c r="N123" s="30">
        <v>38101</v>
      </c>
      <c r="O123" s="87">
        <v>577.99999999999989</v>
      </c>
      <c r="P123" s="59">
        <v>0</v>
      </c>
      <c r="Q123" s="25">
        <f t="shared" si="16"/>
        <v>33837699.277711444</v>
      </c>
      <c r="R123" s="65">
        <f t="shared" si="13"/>
        <v>32456350.418818783</v>
      </c>
      <c r="S123" s="25">
        <f t="shared" si="14"/>
        <v>365325.20436094329</v>
      </c>
      <c r="T123" s="38">
        <f t="shared" si="15"/>
        <v>1.0914230450471754E-2</v>
      </c>
    </row>
    <row r="124" spans="1:20" x14ac:dyDescent="0.2">
      <c r="A124" s="2">
        <v>44228</v>
      </c>
      <c r="B124">
        <f t="shared" si="11"/>
        <v>2021</v>
      </c>
      <c r="C124">
        <f t="shared" si="12"/>
        <v>2</v>
      </c>
      <c r="D124" s="69">
        <v>30522858.187951799</v>
      </c>
      <c r="E124" s="69">
        <v>1381348.8588926599</v>
      </c>
      <c r="F124" s="69">
        <v>31904207.04684446</v>
      </c>
      <c r="G124" s="63">
        <v>597.70000000000005</v>
      </c>
      <c r="H124" s="63">
        <v>0</v>
      </c>
      <c r="I124" s="66">
        <f t="shared" si="19"/>
        <v>570.53578947368419</v>
      </c>
      <c r="J124" s="66">
        <f t="shared" si="19"/>
        <v>0</v>
      </c>
      <c r="K124" s="25">
        <v>28</v>
      </c>
      <c r="L124" s="25">
        <v>0</v>
      </c>
      <c r="M124" s="25">
        <v>0</v>
      </c>
      <c r="N124" s="30">
        <v>38138</v>
      </c>
      <c r="O124" s="87">
        <v>597.70000000000005</v>
      </c>
      <c r="P124" s="59">
        <v>0</v>
      </c>
      <c r="Q124" s="25">
        <f t="shared" si="16"/>
        <v>31666912.788831182</v>
      </c>
      <c r="R124" s="65">
        <f t="shared" si="13"/>
        <v>30285563.929938521</v>
      </c>
      <c r="S124" s="25">
        <f t="shared" si="14"/>
        <v>-237294.25801327825</v>
      </c>
      <c r="T124" s="38">
        <f t="shared" si="15"/>
        <v>7.4377105710498525E-3</v>
      </c>
    </row>
    <row r="125" spans="1:20" x14ac:dyDescent="0.2">
      <c r="A125" s="2">
        <v>44256</v>
      </c>
      <c r="B125">
        <f t="shared" si="11"/>
        <v>2021</v>
      </c>
      <c r="C125">
        <f t="shared" si="12"/>
        <v>3</v>
      </c>
      <c r="D125" s="69">
        <v>26534307.575903594</v>
      </c>
      <c r="E125" s="69">
        <v>1381348.8588926599</v>
      </c>
      <c r="F125" s="69">
        <v>27915656.434796255</v>
      </c>
      <c r="G125" s="63">
        <v>398.70000000000005</v>
      </c>
      <c r="H125" s="63">
        <v>0</v>
      </c>
      <c r="I125" s="66">
        <f t="shared" si="19"/>
        <v>461.49315789473712</v>
      </c>
      <c r="J125" s="66">
        <f t="shared" si="19"/>
        <v>0.17368421052631611</v>
      </c>
      <c r="K125" s="25">
        <v>31</v>
      </c>
      <c r="L125" s="25">
        <v>1</v>
      </c>
      <c r="M125" s="25">
        <v>0</v>
      </c>
      <c r="N125" s="30">
        <v>38255</v>
      </c>
      <c r="O125" s="87">
        <v>398.70000000000005</v>
      </c>
      <c r="P125" s="59">
        <v>0</v>
      </c>
      <c r="Q125" s="25">
        <f t="shared" si="16"/>
        <v>28473382.750217706</v>
      </c>
      <c r="R125" s="65">
        <f t="shared" si="13"/>
        <v>27092033.891325045</v>
      </c>
      <c r="S125" s="25">
        <f t="shared" si="14"/>
        <v>557726.31542145088</v>
      </c>
      <c r="T125" s="38">
        <f t="shared" si="15"/>
        <v>1.9978979062310612E-2</v>
      </c>
    </row>
    <row r="126" spans="1:20" x14ac:dyDescent="0.2">
      <c r="A126" s="2">
        <v>44287</v>
      </c>
      <c r="B126">
        <f t="shared" si="11"/>
        <v>2021</v>
      </c>
      <c r="C126">
        <f t="shared" si="12"/>
        <v>4</v>
      </c>
      <c r="D126" s="69">
        <v>24380831.836144578</v>
      </c>
      <c r="E126" s="69">
        <v>1381348.8588926599</v>
      </c>
      <c r="F126" s="69">
        <v>25762180.695037238</v>
      </c>
      <c r="G126" s="63">
        <v>242.4</v>
      </c>
      <c r="H126" s="63">
        <v>0</v>
      </c>
      <c r="I126" s="66">
        <f t="shared" si="19"/>
        <v>285.02368421052643</v>
      </c>
      <c r="J126" s="66">
        <f t="shared" si="19"/>
        <v>0</v>
      </c>
      <c r="K126" s="25">
        <f t="shared" ref="K126:L141" si="20">K78</f>
        <v>30</v>
      </c>
      <c r="L126" s="25">
        <v>1</v>
      </c>
      <c r="M126" s="25">
        <v>0</v>
      </c>
      <c r="N126" s="30">
        <v>38336</v>
      </c>
      <c r="O126" s="87">
        <v>242.4</v>
      </c>
      <c r="P126" s="59">
        <v>0</v>
      </c>
      <c r="Q126" s="25">
        <f t="shared" si="16"/>
        <v>26134521.923534587</v>
      </c>
      <c r="R126" s="65">
        <f t="shared" si="13"/>
        <v>24753173.064641926</v>
      </c>
      <c r="S126" s="25">
        <f t="shared" si="14"/>
        <v>372341.22849734873</v>
      </c>
      <c r="T126" s="38">
        <f t="shared" si="15"/>
        <v>1.4453016726533386E-2</v>
      </c>
    </row>
    <row r="127" spans="1:20" x14ac:dyDescent="0.2">
      <c r="A127" s="2">
        <v>44317</v>
      </c>
      <c r="B127">
        <f t="shared" si="11"/>
        <v>2021</v>
      </c>
      <c r="C127">
        <f t="shared" si="12"/>
        <v>5</v>
      </c>
      <c r="D127" s="69">
        <v>26420547.893975921</v>
      </c>
      <c r="E127" s="69">
        <v>1381348.8588926599</v>
      </c>
      <c r="F127" s="69">
        <v>27801896.752868582</v>
      </c>
      <c r="G127" s="63">
        <v>118.79999999999998</v>
      </c>
      <c r="H127" s="63">
        <v>44.499999999999986</v>
      </c>
      <c r="I127" s="66">
        <f t="shared" si="19"/>
        <v>92.127894736842109</v>
      </c>
      <c r="J127" s="66">
        <f t="shared" si="19"/>
        <v>50.712631578947821</v>
      </c>
      <c r="K127" s="25">
        <f t="shared" si="20"/>
        <v>31</v>
      </c>
      <c r="L127" s="25">
        <v>1</v>
      </c>
      <c r="M127" s="25">
        <v>0</v>
      </c>
      <c r="N127" s="30">
        <v>38428</v>
      </c>
      <c r="O127" s="87">
        <v>118.79999999999998</v>
      </c>
      <c r="P127" s="59">
        <v>44.499999999999986</v>
      </c>
      <c r="Q127" s="25">
        <f t="shared" si="16"/>
        <v>27897756.686167885</v>
      </c>
      <c r="R127" s="65">
        <f t="shared" si="13"/>
        <v>26516407.827275224</v>
      </c>
      <c r="S127" s="25">
        <f t="shared" si="14"/>
        <v>95859.933299303055</v>
      </c>
      <c r="T127" s="38">
        <f t="shared" si="15"/>
        <v>3.4479637900753043E-3</v>
      </c>
    </row>
    <row r="128" spans="1:20" x14ac:dyDescent="0.2">
      <c r="A128" s="2">
        <v>44348</v>
      </c>
      <c r="B128">
        <f t="shared" si="11"/>
        <v>2021</v>
      </c>
      <c r="C128">
        <f t="shared" si="12"/>
        <v>6</v>
      </c>
      <c r="D128" s="69">
        <v>35429511.624096349</v>
      </c>
      <c r="E128" s="69">
        <v>1381348.8588926599</v>
      </c>
      <c r="F128" s="69">
        <v>36810860.482989006</v>
      </c>
      <c r="G128" s="63">
        <v>1.1999999999999993</v>
      </c>
      <c r="H128" s="63">
        <v>176.20000000000005</v>
      </c>
      <c r="I128" s="66">
        <f t="shared" si="19"/>
        <v>6.5805263157894842</v>
      </c>
      <c r="J128" s="66">
        <f t="shared" si="19"/>
        <v>122.87210526315789</v>
      </c>
      <c r="K128" s="25">
        <v>30</v>
      </c>
      <c r="L128" s="25">
        <v>0</v>
      </c>
      <c r="M128" s="25">
        <v>0</v>
      </c>
      <c r="N128" s="30">
        <v>38487</v>
      </c>
      <c r="O128" s="87">
        <v>1.1999999999999993</v>
      </c>
      <c r="P128" s="59">
        <v>176.20000000000005</v>
      </c>
      <c r="Q128" s="25">
        <f t="shared" si="16"/>
        <v>34035038.378020853</v>
      </c>
      <c r="R128" s="65">
        <f t="shared" si="13"/>
        <v>32653689.519128192</v>
      </c>
      <c r="S128" s="25">
        <f t="shared" si="14"/>
        <v>-2775822.1049681529</v>
      </c>
      <c r="T128" s="38">
        <f t="shared" si="15"/>
        <v>7.5407694048633081E-2</v>
      </c>
    </row>
    <row r="129" spans="1:23" x14ac:dyDescent="0.2">
      <c r="A129" s="2">
        <v>44378</v>
      </c>
      <c r="B129">
        <f t="shared" si="11"/>
        <v>2021</v>
      </c>
      <c r="C129">
        <f t="shared" si="12"/>
        <v>7</v>
      </c>
      <c r="D129" s="69">
        <v>37354488.337349385</v>
      </c>
      <c r="E129" s="69">
        <v>1381348.8588926599</v>
      </c>
      <c r="F129" s="69">
        <v>38735837.196242042</v>
      </c>
      <c r="G129" s="63">
        <v>0</v>
      </c>
      <c r="H129" s="63">
        <v>166.3</v>
      </c>
      <c r="I129" s="66">
        <f t="shared" si="19"/>
        <v>0</v>
      </c>
      <c r="J129" s="66">
        <f t="shared" si="19"/>
        <v>211.7568421052631</v>
      </c>
      <c r="K129" s="25">
        <v>31</v>
      </c>
      <c r="L129" s="25">
        <v>0</v>
      </c>
      <c r="M129" s="25">
        <v>0</v>
      </c>
      <c r="N129" s="30">
        <v>38553</v>
      </c>
      <c r="O129" s="87">
        <v>0</v>
      </c>
      <c r="P129" s="59">
        <v>166.3</v>
      </c>
      <c r="Q129" s="25">
        <f t="shared" si="16"/>
        <v>41142019.986624286</v>
      </c>
      <c r="R129" s="65">
        <f t="shared" si="13"/>
        <v>39760671.127731629</v>
      </c>
      <c r="S129" s="25">
        <f t="shared" si="14"/>
        <v>2406182.7903822437</v>
      </c>
      <c r="T129" s="38">
        <f t="shared" si="15"/>
        <v>6.2117743272002382E-2</v>
      </c>
    </row>
    <row r="130" spans="1:23" x14ac:dyDescent="0.2">
      <c r="A130" s="2">
        <v>44409</v>
      </c>
      <c r="B130">
        <f t="shared" si="11"/>
        <v>2021</v>
      </c>
      <c r="C130">
        <f t="shared" si="12"/>
        <v>8</v>
      </c>
      <c r="D130" s="69">
        <v>40364094.120481901</v>
      </c>
      <c r="E130" s="69">
        <v>1381348.8588926599</v>
      </c>
      <c r="F130" s="69">
        <v>41745442.979374558</v>
      </c>
      <c r="G130" s="63">
        <v>0</v>
      </c>
      <c r="H130" s="63">
        <v>241.4</v>
      </c>
      <c r="I130" s="66">
        <f t="shared" si="19"/>
        <v>0.34105263157894772</v>
      </c>
      <c r="J130" s="66">
        <f t="shared" si="19"/>
        <v>191.39947368421053</v>
      </c>
      <c r="K130" s="25">
        <v>31</v>
      </c>
      <c r="L130" s="25">
        <v>0</v>
      </c>
      <c r="M130" s="25">
        <v>0</v>
      </c>
      <c r="N130" s="30">
        <v>38570</v>
      </c>
      <c r="O130" s="87">
        <v>0</v>
      </c>
      <c r="P130" s="59">
        <v>241.4</v>
      </c>
      <c r="Q130" s="25">
        <f t="shared" si="16"/>
        <v>39101727.058194593</v>
      </c>
      <c r="R130" s="65">
        <f t="shared" si="13"/>
        <v>37720378.199301936</v>
      </c>
      <c r="S130" s="25">
        <f t="shared" si="14"/>
        <v>-2643715.9211799651</v>
      </c>
      <c r="T130" s="38">
        <f t="shared" si="15"/>
        <v>6.3329449455984052E-2</v>
      </c>
    </row>
    <row r="131" spans="1:23" x14ac:dyDescent="0.2">
      <c r="A131" s="2">
        <v>44440</v>
      </c>
      <c r="B131">
        <f t="shared" si="11"/>
        <v>2021</v>
      </c>
      <c r="C131">
        <f t="shared" si="12"/>
        <v>9</v>
      </c>
      <c r="D131" s="69">
        <v>30965429.060240969</v>
      </c>
      <c r="E131" s="69">
        <v>1381348.8588926599</v>
      </c>
      <c r="F131" s="69">
        <v>32346777.91913363</v>
      </c>
      <c r="G131" s="63">
        <v>14.3</v>
      </c>
      <c r="H131" s="63">
        <v>63.599999999999994</v>
      </c>
      <c r="I131" s="66">
        <f t="shared" ref="I131:J134" si="21">I143</f>
        <v>26.567368421052606</v>
      </c>
      <c r="J131" s="66">
        <f t="shared" si="21"/>
        <v>77.107368421052627</v>
      </c>
      <c r="K131" s="25">
        <v>30</v>
      </c>
      <c r="L131" s="25">
        <v>1</v>
      </c>
      <c r="M131" s="25">
        <v>1</v>
      </c>
      <c r="N131" s="30">
        <v>38649</v>
      </c>
      <c r="O131" s="87">
        <v>14.3</v>
      </c>
      <c r="P131" s="59">
        <v>63.599999999999994</v>
      </c>
      <c r="Q131" s="25">
        <f t="shared" si="16"/>
        <v>33168930.319500122</v>
      </c>
      <c r="R131" s="65">
        <f t="shared" si="13"/>
        <v>31787581.460607462</v>
      </c>
      <c r="S131" s="25">
        <f t="shared" si="14"/>
        <v>822152.40036649257</v>
      </c>
      <c r="T131" s="38">
        <f t="shared" si="15"/>
        <v>2.5416825206574175E-2</v>
      </c>
    </row>
    <row r="132" spans="1:23" x14ac:dyDescent="0.2">
      <c r="A132" s="2">
        <v>44470</v>
      </c>
      <c r="B132">
        <f t="shared" ref="B132:B158" si="22">YEAR(A132)</f>
        <v>2021</v>
      </c>
      <c r="C132">
        <f t="shared" ref="C132:C158" si="23">MONTH(A132)</f>
        <v>10</v>
      </c>
      <c r="D132" s="69">
        <v>24701351.469879605</v>
      </c>
      <c r="E132" s="69">
        <v>1381348.8588926599</v>
      </c>
      <c r="F132" s="69">
        <v>26082700.328772265</v>
      </c>
      <c r="G132" s="63">
        <v>102.60000000000001</v>
      </c>
      <c r="H132" s="63">
        <v>24.999999999999993</v>
      </c>
      <c r="I132" s="66">
        <f t="shared" si="21"/>
        <v>154.52315789473778</v>
      </c>
      <c r="J132" s="66">
        <f t="shared" si="21"/>
        <v>10.628421052631595</v>
      </c>
      <c r="K132" s="25">
        <v>31</v>
      </c>
      <c r="L132" s="25">
        <v>1</v>
      </c>
      <c r="M132" s="25">
        <v>0</v>
      </c>
      <c r="N132" s="30">
        <v>38774</v>
      </c>
      <c r="O132" s="87">
        <v>102.60000000000001</v>
      </c>
      <c r="P132" s="59">
        <v>24.999999999999993</v>
      </c>
      <c r="Q132" s="25">
        <f t="shared" si="16"/>
        <v>25775541.780276075</v>
      </c>
      <c r="R132" s="65">
        <f t="shared" ref="R132:R158" si="24">Q132-E132</f>
        <v>24394192.921383414</v>
      </c>
      <c r="S132" s="25">
        <f t="shared" ref="S132:S158" si="25">+Q132-F132</f>
        <v>-307158.54849619046</v>
      </c>
      <c r="T132" s="38">
        <f t="shared" ref="T132:T134" si="26">ABS(S132/F132)</f>
        <v>1.1776332382171285E-2</v>
      </c>
    </row>
    <row r="133" spans="1:23" x14ac:dyDescent="0.2">
      <c r="A133" s="2">
        <v>44501</v>
      </c>
      <c r="B133">
        <f t="shared" si="22"/>
        <v>2021</v>
      </c>
      <c r="C133">
        <f t="shared" si="23"/>
        <v>11</v>
      </c>
      <c r="D133" s="69">
        <v>23015449.214457814</v>
      </c>
      <c r="E133" s="69">
        <v>1381348.8588926599</v>
      </c>
      <c r="F133" s="69">
        <v>24396798.073350474</v>
      </c>
      <c r="G133" s="63">
        <v>353.7</v>
      </c>
      <c r="H133" s="63">
        <v>0</v>
      </c>
      <c r="I133" s="66">
        <f t="shared" si="21"/>
        <v>363.9931578947369</v>
      </c>
      <c r="J133" s="66">
        <f t="shared" si="21"/>
        <v>1.8421052631579116E-2</v>
      </c>
      <c r="K133" s="25">
        <f t="shared" ref="K133:K134" si="27">K85</f>
        <v>30</v>
      </c>
      <c r="L133" s="25">
        <v>1</v>
      </c>
      <c r="M133" s="25">
        <v>0</v>
      </c>
      <c r="N133" s="30">
        <v>38781</v>
      </c>
      <c r="O133" s="87">
        <v>353.7</v>
      </c>
      <c r="P133" s="59">
        <v>0</v>
      </c>
      <c r="Q133" s="25">
        <f t="shared" si="16"/>
        <v>24487689.533557322</v>
      </c>
      <c r="R133" s="65">
        <f t="shared" si="24"/>
        <v>23106340.674664661</v>
      </c>
      <c r="S133" s="25">
        <f t="shared" si="25"/>
        <v>90891.460206847638</v>
      </c>
      <c r="T133" s="38">
        <f t="shared" si="26"/>
        <v>3.725548735271607E-3</v>
      </c>
    </row>
    <row r="134" spans="1:23" x14ac:dyDescent="0.2">
      <c r="A134" s="2">
        <v>44531</v>
      </c>
      <c r="B134">
        <f t="shared" si="22"/>
        <v>2021</v>
      </c>
      <c r="C134">
        <f t="shared" si="23"/>
        <v>12</v>
      </c>
      <c r="D134" s="69">
        <v>28628265.918072276</v>
      </c>
      <c r="E134" s="69">
        <v>1381348.8588926599</v>
      </c>
      <c r="F134" s="69">
        <v>30009614.776964936</v>
      </c>
      <c r="G134" s="63">
        <v>443.4</v>
      </c>
      <c r="H134" s="63">
        <v>0</v>
      </c>
      <c r="I134" s="66">
        <f t="shared" si="21"/>
        <v>499.7842105263162</v>
      </c>
      <c r="J134" s="66">
        <f t="shared" si="21"/>
        <v>0</v>
      </c>
      <c r="K134" s="25">
        <f t="shared" si="27"/>
        <v>31</v>
      </c>
      <c r="L134" s="25">
        <v>0</v>
      </c>
      <c r="M134" s="25">
        <v>0</v>
      </c>
      <c r="N134" s="30">
        <v>38823</v>
      </c>
      <c r="O134" s="87">
        <v>443.4</v>
      </c>
      <c r="P134" s="59">
        <v>0</v>
      </c>
      <c r="Q134" s="25">
        <f t="shared" ref="Q134" si="28">F134+(I134-G134)*$V$19+(J134-H134)*$V$20</f>
        <v>30502161.740092941</v>
      </c>
      <c r="R134" s="65">
        <f t="shared" si="24"/>
        <v>29120812.88120028</v>
      </c>
      <c r="S134" s="25">
        <f t="shared" si="25"/>
        <v>492546.96312800422</v>
      </c>
      <c r="T134" s="38">
        <f t="shared" si="26"/>
        <v>1.641297186880513E-2</v>
      </c>
      <c r="U134" s="22" t="s">
        <v>4</v>
      </c>
    </row>
    <row r="135" spans="1:23" x14ac:dyDescent="0.2">
      <c r="A135" s="2">
        <v>44562</v>
      </c>
      <c r="B135">
        <f t="shared" si="22"/>
        <v>2022</v>
      </c>
      <c r="C135">
        <f t="shared" si="23"/>
        <v>1</v>
      </c>
      <c r="D135" s="69"/>
      <c r="E135" s="69">
        <v>1378205.8244644934</v>
      </c>
      <c r="F135" s="69"/>
      <c r="G135" s="66">
        <v>619.82052631578927</v>
      </c>
      <c r="H135" s="66">
        <v>0</v>
      </c>
      <c r="I135" s="66">
        <f>G135</f>
        <v>619.82052631578927</v>
      </c>
      <c r="J135" s="66">
        <f t="shared" ref="I135:J157" si="29">H135</f>
        <v>0</v>
      </c>
      <c r="K135" s="25">
        <f t="shared" si="20"/>
        <v>31</v>
      </c>
      <c r="L135" s="25">
        <f t="shared" si="20"/>
        <v>0</v>
      </c>
      <c r="M135" s="25">
        <f>M123</f>
        <v>0</v>
      </c>
      <c r="N135" s="67">
        <v>38885.5</v>
      </c>
      <c r="O135" s="73">
        <f>G135*U135</f>
        <v>0</v>
      </c>
      <c r="P135" s="77">
        <f>H135*U135</f>
        <v>0</v>
      </c>
      <c r="Q135" s="25">
        <f>$V$18+G135*$V$19+H135*$V$20+K135*$V$21+L135*$V$22+M135*$V$23+N135*$V$24+O135*$V$25+P135*$V$26</f>
        <v>31108405.321247388</v>
      </c>
      <c r="R135" s="65">
        <f t="shared" si="24"/>
        <v>29730199.496782895</v>
      </c>
      <c r="S135" s="25">
        <f t="shared" si="25"/>
        <v>31108405.321247388</v>
      </c>
      <c r="T135" s="38"/>
      <c r="U135" s="76">
        <f>Residential!S135</f>
        <v>0</v>
      </c>
    </row>
    <row r="136" spans="1:23" x14ac:dyDescent="0.2">
      <c r="A136" s="2">
        <v>44593</v>
      </c>
      <c r="B136">
        <f t="shared" si="22"/>
        <v>2022</v>
      </c>
      <c r="C136">
        <f t="shared" si="23"/>
        <v>2</v>
      </c>
      <c r="D136" s="69"/>
      <c r="E136" s="69">
        <f>E135</f>
        <v>1378205.8244644934</v>
      </c>
      <c r="F136" s="69"/>
      <c r="G136" s="66">
        <v>570.53578947368419</v>
      </c>
      <c r="H136" s="66">
        <v>0</v>
      </c>
      <c r="I136" s="66">
        <f t="shared" si="29"/>
        <v>570.53578947368419</v>
      </c>
      <c r="J136" s="66">
        <f t="shared" si="29"/>
        <v>0</v>
      </c>
      <c r="K136" s="25">
        <f t="shared" si="20"/>
        <v>28</v>
      </c>
      <c r="L136" s="25">
        <f t="shared" si="20"/>
        <v>0</v>
      </c>
      <c r="M136" s="25">
        <f t="shared" ref="M136:M158" si="30">M124</f>
        <v>0</v>
      </c>
      <c r="N136" s="67">
        <v>38948</v>
      </c>
      <c r="O136" s="73">
        <f t="shared" ref="O136:O158" si="31">G136*U136</f>
        <v>0</v>
      </c>
      <c r="P136" s="77">
        <f t="shared" ref="P136:P158" si="32">H136*U136</f>
        <v>0</v>
      </c>
      <c r="Q136" s="25">
        <f t="shared" ref="Q136:Q157" si="33">$V$18+G136*$V$19+H136*$V$20+K136*$V$21+L136*$V$22+M136*$V$23+N136*$V$24+O136*$V$25+P136*$V$26</f>
        <v>28614234.178274672</v>
      </c>
      <c r="R136" s="65">
        <f t="shared" si="24"/>
        <v>27236028.35381018</v>
      </c>
      <c r="S136" s="25">
        <f t="shared" si="25"/>
        <v>28614234.178274672</v>
      </c>
      <c r="T136" s="38"/>
      <c r="U136" s="76">
        <f>Residential!S136</f>
        <v>0</v>
      </c>
    </row>
    <row r="137" spans="1:23" x14ac:dyDescent="0.2">
      <c r="A137" s="2">
        <v>44621</v>
      </c>
      <c r="B137">
        <f t="shared" si="22"/>
        <v>2022</v>
      </c>
      <c r="C137">
        <f t="shared" si="23"/>
        <v>3</v>
      </c>
      <c r="D137" s="69"/>
      <c r="E137" s="69">
        <f t="shared" ref="E137:E146" si="34">E136</f>
        <v>1378205.8244644934</v>
      </c>
      <c r="F137" s="69"/>
      <c r="G137" s="66">
        <v>461.49315789473712</v>
      </c>
      <c r="H137" s="66">
        <v>0.17368421052631611</v>
      </c>
      <c r="I137" s="66">
        <f t="shared" si="29"/>
        <v>461.49315789473712</v>
      </c>
      <c r="J137" s="66">
        <f t="shared" si="29"/>
        <v>0.17368421052631611</v>
      </c>
      <c r="K137" s="25">
        <f t="shared" si="20"/>
        <v>31</v>
      </c>
      <c r="L137" s="25">
        <f t="shared" si="20"/>
        <v>1</v>
      </c>
      <c r="M137" s="25">
        <f t="shared" si="30"/>
        <v>0</v>
      </c>
      <c r="N137" s="67">
        <v>39010.5</v>
      </c>
      <c r="O137" s="73">
        <f t="shared" si="31"/>
        <v>0</v>
      </c>
      <c r="P137" s="77">
        <f t="shared" si="32"/>
        <v>0</v>
      </c>
      <c r="Q137" s="25">
        <f t="shared" si="33"/>
        <v>26935840.268386263</v>
      </c>
      <c r="R137" s="65">
        <f t="shared" si="24"/>
        <v>25557634.443921771</v>
      </c>
      <c r="S137" s="25">
        <f t="shared" si="25"/>
        <v>26935840.268386263</v>
      </c>
      <c r="T137" s="38"/>
      <c r="U137" s="76">
        <f>Residential!S137</f>
        <v>0</v>
      </c>
    </row>
    <row r="138" spans="1:23" x14ac:dyDescent="0.2">
      <c r="A138" s="2">
        <v>44652</v>
      </c>
      <c r="B138">
        <f t="shared" si="22"/>
        <v>2022</v>
      </c>
      <c r="C138">
        <f t="shared" si="23"/>
        <v>4</v>
      </c>
      <c r="D138" s="69"/>
      <c r="E138" s="69">
        <f t="shared" si="34"/>
        <v>1378205.8244644934</v>
      </c>
      <c r="F138" s="69"/>
      <c r="G138" s="66">
        <v>285.02368421052643</v>
      </c>
      <c r="H138" s="66">
        <v>0</v>
      </c>
      <c r="I138" s="66">
        <f t="shared" si="29"/>
        <v>285.02368421052643</v>
      </c>
      <c r="J138" s="66">
        <f t="shared" si="29"/>
        <v>0</v>
      </c>
      <c r="K138" s="25">
        <f t="shared" si="20"/>
        <v>30</v>
      </c>
      <c r="L138" s="25">
        <f t="shared" si="20"/>
        <v>1</v>
      </c>
      <c r="M138" s="25">
        <f t="shared" si="30"/>
        <v>0</v>
      </c>
      <c r="N138" s="67">
        <v>39073</v>
      </c>
      <c r="O138" s="73">
        <f t="shared" si="31"/>
        <v>0</v>
      </c>
      <c r="P138" s="77">
        <f t="shared" si="32"/>
        <v>0</v>
      </c>
      <c r="Q138" s="25">
        <f t="shared" si="33"/>
        <v>24721727.882098526</v>
      </c>
      <c r="R138" s="65">
        <f t="shared" si="24"/>
        <v>23343522.057634033</v>
      </c>
      <c r="S138" s="25">
        <f t="shared" si="25"/>
        <v>24721727.882098526</v>
      </c>
      <c r="T138" s="38"/>
      <c r="U138" s="76">
        <f>Residential!S138</f>
        <v>0</v>
      </c>
    </row>
    <row r="139" spans="1:23" x14ac:dyDescent="0.2">
      <c r="A139" s="2">
        <v>44682</v>
      </c>
      <c r="B139">
        <f t="shared" si="22"/>
        <v>2022</v>
      </c>
      <c r="C139">
        <f t="shared" si="23"/>
        <v>5</v>
      </c>
      <c r="D139" s="69"/>
      <c r="E139" s="69">
        <f t="shared" si="34"/>
        <v>1378205.8244644934</v>
      </c>
      <c r="F139" s="69"/>
      <c r="G139" s="66">
        <v>92.127894736842109</v>
      </c>
      <c r="H139" s="66">
        <v>50.712631578947821</v>
      </c>
      <c r="I139" s="66">
        <f t="shared" si="29"/>
        <v>92.127894736842109</v>
      </c>
      <c r="J139" s="66">
        <f t="shared" si="29"/>
        <v>50.712631578947821</v>
      </c>
      <c r="K139" s="25">
        <f t="shared" si="20"/>
        <v>31</v>
      </c>
      <c r="L139" s="25">
        <f t="shared" si="20"/>
        <v>1</v>
      </c>
      <c r="M139" s="25">
        <f t="shared" si="30"/>
        <v>0</v>
      </c>
      <c r="N139" s="67">
        <v>39135.5</v>
      </c>
      <c r="O139" s="73">
        <f t="shared" si="31"/>
        <v>0</v>
      </c>
      <c r="P139" s="77">
        <f t="shared" si="32"/>
        <v>0</v>
      </c>
      <c r="Q139" s="25">
        <f t="shared" si="33"/>
        <v>26457986.418527525</v>
      </c>
      <c r="R139" s="65">
        <f t="shared" si="24"/>
        <v>25079780.594063032</v>
      </c>
      <c r="S139" s="25">
        <f t="shared" si="25"/>
        <v>26457986.418527525</v>
      </c>
      <c r="T139" s="38"/>
      <c r="U139" s="76">
        <f>Residential!S139</f>
        <v>0</v>
      </c>
    </row>
    <row r="140" spans="1:23" x14ac:dyDescent="0.2">
      <c r="A140" s="2">
        <v>44713</v>
      </c>
      <c r="B140">
        <f t="shared" si="22"/>
        <v>2022</v>
      </c>
      <c r="C140">
        <f t="shared" si="23"/>
        <v>6</v>
      </c>
      <c r="D140" s="69"/>
      <c r="E140" s="69">
        <f t="shared" si="34"/>
        <v>1378205.8244644934</v>
      </c>
      <c r="F140" s="69"/>
      <c r="G140" s="66">
        <v>6.5805263157894842</v>
      </c>
      <c r="H140" s="66">
        <v>122.87210526315789</v>
      </c>
      <c r="I140" s="66">
        <f t="shared" si="29"/>
        <v>6.5805263157894842</v>
      </c>
      <c r="J140" s="66">
        <f t="shared" si="29"/>
        <v>122.87210526315789</v>
      </c>
      <c r="K140" s="25">
        <f t="shared" si="20"/>
        <v>30</v>
      </c>
      <c r="L140" s="25">
        <f t="shared" si="20"/>
        <v>0</v>
      </c>
      <c r="M140" s="25">
        <f t="shared" si="30"/>
        <v>0</v>
      </c>
      <c r="N140" s="67">
        <v>39198</v>
      </c>
      <c r="O140" s="73">
        <f t="shared" si="31"/>
        <v>0</v>
      </c>
      <c r="P140" s="77">
        <f t="shared" si="32"/>
        <v>0</v>
      </c>
      <c r="Q140" s="25">
        <f t="shared" si="33"/>
        <v>31739205.424302705</v>
      </c>
      <c r="R140" s="65">
        <f t="shared" si="24"/>
        <v>30360999.599838212</v>
      </c>
      <c r="S140" s="25">
        <f t="shared" si="25"/>
        <v>31739205.424302705</v>
      </c>
      <c r="T140" s="38"/>
      <c r="U140" s="76">
        <f>Residential!S140</f>
        <v>0</v>
      </c>
    </row>
    <row r="141" spans="1:23" x14ac:dyDescent="0.2">
      <c r="A141" s="2">
        <v>44743</v>
      </c>
      <c r="B141">
        <f t="shared" si="22"/>
        <v>2022</v>
      </c>
      <c r="C141">
        <f t="shared" si="23"/>
        <v>7</v>
      </c>
      <c r="D141" s="69"/>
      <c r="E141" s="69">
        <f t="shared" si="34"/>
        <v>1378205.8244644934</v>
      </c>
      <c r="F141" s="69"/>
      <c r="G141" s="66">
        <v>0</v>
      </c>
      <c r="H141" s="66">
        <v>211.7568421052631</v>
      </c>
      <c r="I141" s="66">
        <f t="shared" si="29"/>
        <v>0</v>
      </c>
      <c r="J141" s="66">
        <f t="shared" si="29"/>
        <v>211.7568421052631</v>
      </c>
      <c r="K141" s="25">
        <f t="shared" si="20"/>
        <v>31</v>
      </c>
      <c r="L141" s="25">
        <f t="shared" si="20"/>
        <v>0</v>
      </c>
      <c r="M141" s="25">
        <f t="shared" si="30"/>
        <v>0</v>
      </c>
      <c r="N141" s="67">
        <v>39260.5</v>
      </c>
      <c r="O141" s="73">
        <f t="shared" si="31"/>
        <v>0</v>
      </c>
      <c r="P141" s="77">
        <f t="shared" si="32"/>
        <v>0</v>
      </c>
      <c r="Q141" s="25">
        <f t="shared" si="33"/>
        <v>37123607.126031838</v>
      </c>
      <c r="R141" s="65">
        <f t="shared" si="24"/>
        <v>35745401.301567346</v>
      </c>
      <c r="S141" s="25">
        <f t="shared" si="25"/>
        <v>37123607.126031838</v>
      </c>
      <c r="T141" s="38"/>
      <c r="U141" s="76">
        <f>Residential!S141</f>
        <v>0</v>
      </c>
    </row>
    <row r="142" spans="1:23" x14ac:dyDescent="0.2">
      <c r="A142" s="2">
        <v>44774</v>
      </c>
      <c r="B142">
        <f t="shared" si="22"/>
        <v>2022</v>
      </c>
      <c r="C142">
        <f t="shared" si="23"/>
        <v>8</v>
      </c>
      <c r="D142" s="69"/>
      <c r="E142" s="69">
        <f t="shared" si="34"/>
        <v>1378205.8244644934</v>
      </c>
      <c r="F142" s="69"/>
      <c r="G142" s="66">
        <v>0.34105263157894772</v>
      </c>
      <c r="H142" s="66">
        <v>191.39947368421053</v>
      </c>
      <c r="I142" s="66">
        <f t="shared" si="29"/>
        <v>0.34105263157894772</v>
      </c>
      <c r="J142" s="66">
        <f t="shared" si="29"/>
        <v>191.39947368421053</v>
      </c>
      <c r="K142" s="25">
        <f t="shared" ref="K142:L157" si="35">K94</f>
        <v>31</v>
      </c>
      <c r="L142" s="25">
        <f t="shared" si="35"/>
        <v>0</v>
      </c>
      <c r="M142" s="25">
        <f t="shared" si="30"/>
        <v>0</v>
      </c>
      <c r="N142" s="67">
        <v>39323</v>
      </c>
      <c r="O142" s="73">
        <f t="shared" si="31"/>
        <v>0</v>
      </c>
      <c r="P142" s="77">
        <f t="shared" si="32"/>
        <v>0</v>
      </c>
      <c r="Q142" s="25">
        <f t="shared" si="33"/>
        <v>36085781.969167493</v>
      </c>
      <c r="R142" s="65">
        <f t="shared" si="24"/>
        <v>34707576.144703001</v>
      </c>
      <c r="S142" s="25">
        <f t="shared" si="25"/>
        <v>36085781.969167493</v>
      </c>
      <c r="T142" s="38"/>
      <c r="U142" s="76">
        <f>Residential!S142</f>
        <v>0</v>
      </c>
    </row>
    <row r="143" spans="1:23" x14ac:dyDescent="0.2">
      <c r="A143" s="2">
        <v>44805</v>
      </c>
      <c r="B143">
        <f t="shared" si="22"/>
        <v>2022</v>
      </c>
      <c r="C143">
        <f t="shared" si="23"/>
        <v>9</v>
      </c>
      <c r="D143" s="69"/>
      <c r="E143" s="69">
        <f t="shared" si="34"/>
        <v>1378205.8244644934</v>
      </c>
      <c r="F143" s="69"/>
      <c r="G143" s="66">
        <v>26.567368421052606</v>
      </c>
      <c r="H143" s="66">
        <v>77.107368421052627</v>
      </c>
      <c r="I143" s="66">
        <f t="shared" si="29"/>
        <v>26.567368421052606</v>
      </c>
      <c r="J143" s="66">
        <f t="shared" si="29"/>
        <v>77.107368421052627</v>
      </c>
      <c r="K143" s="25">
        <f t="shared" si="35"/>
        <v>30</v>
      </c>
      <c r="L143" s="25">
        <f t="shared" si="35"/>
        <v>1</v>
      </c>
      <c r="M143" s="25">
        <f t="shared" si="30"/>
        <v>1</v>
      </c>
      <c r="N143" s="67">
        <v>39385.5</v>
      </c>
      <c r="O143" s="73">
        <f t="shared" si="31"/>
        <v>0</v>
      </c>
      <c r="P143" s="77">
        <f t="shared" si="32"/>
        <v>0</v>
      </c>
      <c r="Q143" s="25">
        <f t="shared" si="33"/>
        <v>28435768.884493541</v>
      </c>
      <c r="R143" s="65">
        <f t="shared" si="24"/>
        <v>27057563.060029048</v>
      </c>
      <c r="S143" s="25">
        <f t="shared" si="25"/>
        <v>28435768.884493541</v>
      </c>
      <c r="T143" s="38"/>
      <c r="U143" s="76">
        <f>Residential!S143</f>
        <v>0</v>
      </c>
    </row>
    <row r="144" spans="1:23" x14ac:dyDescent="0.2">
      <c r="A144" s="2">
        <v>44835</v>
      </c>
      <c r="B144">
        <f t="shared" si="22"/>
        <v>2022</v>
      </c>
      <c r="C144">
        <f t="shared" si="23"/>
        <v>10</v>
      </c>
      <c r="D144" s="69"/>
      <c r="E144" s="69">
        <f t="shared" si="34"/>
        <v>1378205.8244644934</v>
      </c>
      <c r="F144" s="69"/>
      <c r="G144" s="66">
        <v>154.52315789473778</v>
      </c>
      <c r="H144" s="66">
        <v>10.628421052631595</v>
      </c>
      <c r="I144" s="66">
        <f t="shared" si="29"/>
        <v>154.52315789473778</v>
      </c>
      <c r="J144" s="66">
        <f t="shared" si="29"/>
        <v>10.628421052631595</v>
      </c>
      <c r="K144" s="25">
        <f t="shared" si="35"/>
        <v>31</v>
      </c>
      <c r="L144" s="25">
        <f t="shared" si="35"/>
        <v>1</v>
      </c>
      <c r="M144" s="25">
        <f t="shared" si="30"/>
        <v>0</v>
      </c>
      <c r="N144" s="67">
        <v>39448</v>
      </c>
      <c r="O144" s="73">
        <f t="shared" si="31"/>
        <v>0</v>
      </c>
      <c r="P144" s="77">
        <f t="shared" si="32"/>
        <v>0</v>
      </c>
      <c r="Q144" s="25">
        <f t="shared" si="33"/>
        <v>25065147.826492146</v>
      </c>
      <c r="R144" s="65">
        <f t="shared" si="24"/>
        <v>23686942.002027653</v>
      </c>
      <c r="S144" s="25">
        <f t="shared" si="25"/>
        <v>25065147.826492146</v>
      </c>
      <c r="T144" s="38"/>
      <c r="U144" s="76">
        <f>Residential!S144</f>
        <v>0</v>
      </c>
      <c r="V144" s="91"/>
      <c r="W144" s="92"/>
    </row>
    <row r="145" spans="1:23" x14ac:dyDescent="0.2">
      <c r="A145" s="2">
        <v>44866</v>
      </c>
      <c r="B145">
        <f t="shared" si="22"/>
        <v>2022</v>
      </c>
      <c r="C145">
        <f t="shared" si="23"/>
        <v>11</v>
      </c>
      <c r="D145" s="69"/>
      <c r="E145" s="69">
        <f t="shared" si="34"/>
        <v>1378205.8244644934</v>
      </c>
      <c r="F145" s="69"/>
      <c r="G145" s="66">
        <v>363.9931578947369</v>
      </c>
      <c r="H145" s="66">
        <v>1.8421052631579116E-2</v>
      </c>
      <c r="I145" s="66">
        <f t="shared" si="29"/>
        <v>363.9931578947369</v>
      </c>
      <c r="J145" s="66">
        <f t="shared" si="29"/>
        <v>1.8421052631579116E-2</v>
      </c>
      <c r="K145" s="25">
        <f t="shared" si="35"/>
        <v>30</v>
      </c>
      <c r="L145" s="25">
        <f t="shared" si="35"/>
        <v>1</v>
      </c>
      <c r="M145" s="25">
        <f t="shared" si="30"/>
        <v>0</v>
      </c>
      <c r="N145" s="67">
        <v>39510.5</v>
      </c>
      <c r="O145" s="73">
        <f t="shared" si="31"/>
        <v>0</v>
      </c>
      <c r="P145" s="77">
        <f t="shared" si="32"/>
        <v>0</v>
      </c>
      <c r="Q145" s="25">
        <f t="shared" si="33"/>
        <v>25669999.015690479</v>
      </c>
      <c r="R145" s="65">
        <f t="shared" si="24"/>
        <v>24291793.191225987</v>
      </c>
      <c r="S145" s="25">
        <f t="shared" si="25"/>
        <v>25669999.015690479</v>
      </c>
      <c r="T145" s="38"/>
      <c r="U145" s="76">
        <f>Residential!S145</f>
        <v>0</v>
      </c>
      <c r="V145" s="91"/>
      <c r="W145" s="92"/>
    </row>
    <row r="146" spans="1:23" x14ac:dyDescent="0.2">
      <c r="A146" s="2">
        <v>44896</v>
      </c>
      <c r="B146">
        <f t="shared" si="22"/>
        <v>2022</v>
      </c>
      <c r="C146">
        <f t="shared" si="23"/>
        <v>12</v>
      </c>
      <c r="D146" s="69"/>
      <c r="E146" s="69">
        <f t="shared" si="34"/>
        <v>1378205.8244644934</v>
      </c>
      <c r="F146" s="69"/>
      <c r="G146" s="66">
        <v>499.7842105263162</v>
      </c>
      <c r="H146" s="66">
        <v>0</v>
      </c>
      <c r="I146" s="66">
        <f t="shared" si="29"/>
        <v>499.7842105263162</v>
      </c>
      <c r="J146" s="66">
        <f t="shared" si="29"/>
        <v>0</v>
      </c>
      <c r="K146" s="25">
        <f t="shared" si="35"/>
        <v>31</v>
      </c>
      <c r="L146" s="25">
        <f t="shared" si="35"/>
        <v>0</v>
      </c>
      <c r="M146" s="25">
        <f t="shared" si="30"/>
        <v>0</v>
      </c>
      <c r="N146" s="67">
        <v>39573</v>
      </c>
      <c r="O146" s="73">
        <f t="shared" si="31"/>
        <v>0</v>
      </c>
      <c r="P146" s="77">
        <f t="shared" si="32"/>
        <v>0</v>
      </c>
      <c r="Q146" s="25">
        <f t="shared" si="33"/>
        <v>30464393.612976275</v>
      </c>
      <c r="R146" s="65">
        <f t="shared" si="24"/>
        <v>29086187.788511783</v>
      </c>
      <c r="S146" s="25">
        <f t="shared" si="25"/>
        <v>30464393.612976275</v>
      </c>
      <c r="T146" s="38"/>
      <c r="U146" s="76">
        <f>Residential!S146</f>
        <v>0</v>
      </c>
      <c r="V146" s="91"/>
      <c r="W146" s="92"/>
    </row>
    <row r="147" spans="1:23" ht="12.75" customHeight="1" x14ac:dyDescent="0.2">
      <c r="A147" s="2">
        <v>44927</v>
      </c>
      <c r="B147">
        <f t="shared" si="22"/>
        <v>2023</v>
      </c>
      <c r="C147">
        <f t="shared" si="23"/>
        <v>1</v>
      </c>
      <c r="D147" s="69"/>
      <c r="E147" s="69">
        <v>1371685.3096250817</v>
      </c>
      <c r="G147" s="66">
        <v>617.95248120300766</v>
      </c>
      <c r="H147" s="66">
        <v>0</v>
      </c>
      <c r="I147" s="66">
        <f t="shared" si="29"/>
        <v>617.95248120300766</v>
      </c>
      <c r="J147" s="66">
        <f t="shared" si="29"/>
        <v>0</v>
      </c>
      <c r="K147" s="25">
        <f t="shared" si="35"/>
        <v>31</v>
      </c>
      <c r="L147" s="25">
        <f t="shared" si="35"/>
        <v>0</v>
      </c>
      <c r="M147" s="25">
        <f t="shared" si="30"/>
        <v>0</v>
      </c>
      <c r="N147" s="67">
        <v>39652.166666666664</v>
      </c>
      <c r="O147" s="73">
        <f t="shared" si="31"/>
        <v>0</v>
      </c>
      <c r="P147" s="77">
        <f t="shared" si="32"/>
        <v>0</v>
      </c>
      <c r="Q147" s="25">
        <f>$V$18+G147*$V$19+H147*$V$20+K147*$V$21+L147*$V$22+M147*$V$23+N147*$V$24+O147*$V$25+P147*$V$26</f>
        <v>31543245.176954374</v>
      </c>
      <c r="R147" s="65">
        <f t="shared" si="24"/>
        <v>30171559.867329292</v>
      </c>
      <c r="S147" s="25">
        <f t="shared" si="25"/>
        <v>31543245.176954374</v>
      </c>
      <c r="T147" s="38"/>
      <c r="U147" s="76">
        <f>Residential!S147</f>
        <v>0</v>
      </c>
      <c r="V147" s="23"/>
      <c r="W147" s="30"/>
    </row>
    <row r="148" spans="1:23" x14ac:dyDescent="0.2">
      <c r="A148" s="2">
        <v>44958</v>
      </c>
      <c r="B148">
        <f t="shared" si="22"/>
        <v>2023</v>
      </c>
      <c r="C148">
        <f t="shared" si="23"/>
        <v>2</v>
      </c>
      <c r="D148" s="69"/>
      <c r="E148" s="69">
        <f>E147</f>
        <v>1371685.3096250817</v>
      </c>
      <c r="G148" s="66">
        <v>569.95157894736826</v>
      </c>
      <c r="H148" s="66">
        <v>0</v>
      </c>
      <c r="I148" s="66">
        <f t="shared" si="29"/>
        <v>569.95157894736826</v>
      </c>
      <c r="J148" s="66">
        <f t="shared" si="29"/>
        <v>0</v>
      </c>
      <c r="K148" s="25">
        <f t="shared" si="35"/>
        <v>28</v>
      </c>
      <c r="L148" s="25">
        <f t="shared" si="35"/>
        <v>0</v>
      </c>
      <c r="M148" s="25">
        <f t="shared" si="30"/>
        <v>0</v>
      </c>
      <c r="N148" s="67">
        <v>39731.333333333328</v>
      </c>
      <c r="O148" s="73">
        <f t="shared" si="31"/>
        <v>0</v>
      </c>
      <c r="P148" s="77">
        <f t="shared" si="32"/>
        <v>0</v>
      </c>
      <c r="Q148" s="25">
        <f t="shared" si="33"/>
        <v>29070096.820416927</v>
      </c>
      <c r="R148" s="65">
        <f t="shared" si="24"/>
        <v>27698411.510791846</v>
      </c>
      <c r="S148" s="25">
        <f t="shared" si="25"/>
        <v>29070096.820416927</v>
      </c>
      <c r="T148" s="38"/>
      <c r="U148" s="76">
        <f>Residential!S148</f>
        <v>0</v>
      </c>
      <c r="V148" s="23"/>
      <c r="W148" s="30"/>
    </row>
    <row r="149" spans="1:23" x14ac:dyDescent="0.2">
      <c r="A149" s="2">
        <v>44986</v>
      </c>
      <c r="B149">
        <f t="shared" si="22"/>
        <v>2023</v>
      </c>
      <c r="C149">
        <f t="shared" si="23"/>
        <v>3</v>
      </c>
      <c r="D149" s="69"/>
      <c r="E149" s="69">
        <f t="shared" ref="E149:E158" si="36">E148</f>
        <v>1371685.3096250817</v>
      </c>
      <c r="G149" s="66">
        <v>460.13060150375986</v>
      </c>
      <c r="H149" s="66">
        <v>0.17593984962406051</v>
      </c>
      <c r="I149" s="66">
        <f t="shared" si="29"/>
        <v>460.13060150375986</v>
      </c>
      <c r="J149" s="66">
        <f t="shared" si="29"/>
        <v>0.17593984962406051</v>
      </c>
      <c r="K149" s="25">
        <f t="shared" si="35"/>
        <v>31</v>
      </c>
      <c r="L149" s="25">
        <f t="shared" si="35"/>
        <v>1</v>
      </c>
      <c r="M149" s="25">
        <f t="shared" si="30"/>
        <v>0</v>
      </c>
      <c r="N149" s="67">
        <v>39810.499999999993</v>
      </c>
      <c r="O149" s="73">
        <f t="shared" si="31"/>
        <v>0</v>
      </c>
      <c r="P149" s="77">
        <f t="shared" si="32"/>
        <v>0</v>
      </c>
      <c r="Q149" s="25">
        <f t="shared" si="33"/>
        <v>27394830.819700502</v>
      </c>
      <c r="R149" s="65">
        <f t="shared" si="24"/>
        <v>26023145.51007542</v>
      </c>
      <c r="S149" s="25">
        <f t="shared" si="25"/>
        <v>27394830.819700502</v>
      </c>
      <c r="T149" s="38"/>
      <c r="U149" s="76">
        <f>Residential!S149</f>
        <v>0</v>
      </c>
      <c r="V149" s="23"/>
      <c r="W149" s="30"/>
    </row>
    <row r="150" spans="1:23" x14ac:dyDescent="0.2">
      <c r="A150" s="2">
        <v>45017</v>
      </c>
      <c r="B150">
        <f t="shared" si="22"/>
        <v>2023</v>
      </c>
      <c r="C150">
        <f t="shared" si="23"/>
        <v>4</v>
      </c>
      <c r="D150" s="69"/>
      <c r="E150" s="69">
        <f t="shared" si="36"/>
        <v>1371685.3096250817</v>
      </c>
      <c r="G150" s="66">
        <v>286.53165413533861</v>
      </c>
      <c r="H150" s="66">
        <v>0</v>
      </c>
      <c r="I150" s="66">
        <f t="shared" si="29"/>
        <v>286.53165413533861</v>
      </c>
      <c r="J150" s="66">
        <f t="shared" si="29"/>
        <v>0</v>
      </c>
      <c r="K150" s="25">
        <f t="shared" si="35"/>
        <v>30</v>
      </c>
      <c r="L150" s="25">
        <f t="shared" si="35"/>
        <v>1</v>
      </c>
      <c r="M150" s="25">
        <f t="shared" si="30"/>
        <v>0</v>
      </c>
      <c r="N150" s="67">
        <v>39889.666666666657</v>
      </c>
      <c r="O150" s="73">
        <f t="shared" si="31"/>
        <v>0</v>
      </c>
      <c r="P150" s="77">
        <f t="shared" si="32"/>
        <v>0</v>
      </c>
      <c r="Q150" s="25">
        <f t="shared" si="33"/>
        <v>25215482.442679688</v>
      </c>
      <c r="R150" s="65">
        <f t="shared" si="24"/>
        <v>23843797.133054607</v>
      </c>
      <c r="S150" s="25">
        <f t="shared" si="25"/>
        <v>25215482.442679688</v>
      </c>
      <c r="T150" s="38"/>
      <c r="U150" s="76">
        <f>Residential!S150</f>
        <v>0</v>
      </c>
      <c r="V150" s="23"/>
      <c r="W150" s="30"/>
    </row>
    <row r="151" spans="1:23" x14ac:dyDescent="0.2">
      <c r="A151" s="2">
        <v>45047</v>
      </c>
      <c r="B151">
        <f t="shared" si="22"/>
        <v>2023</v>
      </c>
      <c r="C151">
        <f t="shared" si="23"/>
        <v>5</v>
      </c>
      <c r="D151" s="69"/>
      <c r="E151" s="69">
        <f t="shared" si="36"/>
        <v>1371685.3096250817</v>
      </c>
      <c r="G151" s="66">
        <v>91.11721804511285</v>
      </c>
      <c r="H151" s="66">
        <v>52.289548872180603</v>
      </c>
      <c r="I151" s="66">
        <f t="shared" si="29"/>
        <v>91.11721804511285</v>
      </c>
      <c r="J151" s="66">
        <f t="shared" si="29"/>
        <v>52.289548872180603</v>
      </c>
      <c r="K151" s="25">
        <f t="shared" si="35"/>
        <v>31</v>
      </c>
      <c r="L151" s="25">
        <f t="shared" si="35"/>
        <v>1</v>
      </c>
      <c r="M151" s="25">
        <f t="shared" si="30"/>
        <v>0</v>
      </c>
      <c r="N151" s="67">
        <v>39968.833333333321</v>
      </c>
      <c r="O151" s="73">
        <f t="shared" si="31"/>
        <v>0</v>
      </c>
      <c r="P151" s="77">
        <f t="shared" si="32"/>
        <v>0</v>
      </c>
      <c r="Q151" s="25">
        <f t="shared" si="33"/>
        <v>27023018.519499309</v>
      </c>
      <c r="R151" s="65">
        <f t="shared" si="24"/>
        <v>25651333.209874228</v>
      </c>
      <c r="S151" s="25">
        <f t="shared" si="25"/>
        <v>27023018.519499309</v>
      </c>
      <c r="T151" s="38"/>
      <c r="U151" s="76">
        <f>Residential!S151</f>
        <v>0</v>
      </c>
      <c r="V151" s="23"/>
      <c r="W151" s="30"/>
    </row>
    <row r="152" spans="1:23" x14ac:dyDescent="0.2">
      <c r="A152" s="2">
        <v>45078</v>
      </c>
      <c r="B152">
        <f t="shared" si="22"/>
        <v>2023</v>
      </c>
      <c r="C152">
        <f t="shared" si="23"/>
        <v>6</v>
      </c>
      <c r="D152" s="69"/>
      <c r="E152" s="69">
        <f t="shared" si="36"/>
        <v>1371685.3096250817</v>
      </c>
      <c r="G152" s="66">
        <v>6.265338345864734</v>
      </c>
      <c r="H152" s="66">
        <v>123.5956390977442</v>
      </c>
      <c r="I152" s="66">
        <f t="shared" si="29"/>
        <v>6.265338345864734</v>
      </c>
      <c r="J152" s="66">
        <f t="shared" si="29"/>
        <v>123.5956390977442</v>
      </c>
      <c r="K152" s="25">
        <f t="shared" si="35"/>
        <v>30</v>
      </c>
      <c r="L152" s="25">
        <f t="shared" si="35"/>
        <v>0</v>
      </c>
      <c r="M152" s="25">
        <f t="shared" si="30"/>
        <v>0</v>
      </c>
      <c r="N152" s="67">
        <v>40047.999999999985</v>
      </c>
      <c r="O152" s="73">
        <f t="shared" si="31"/>
        <v>0</v>
      </c>
      <c r="P152" s="77">
        <f t="shared" si="32"/>
        <v>0</v>
      </c>
      <c r="Q152" s="25">
        <f t="shared" si="33"/>
        <v>32274948.345695999</v>
      </c>
      <c r="R152" s="65">
        <f t="shared" si="24"/>
        <v>30903263.036070917</v>
      </c>
      <c r="S152" s="25">
        <f t="shared" si="25"/>
        <v>32274948.345695999</v>
      </c>
      <c r="T152" s="38"/>
      <c r="U152" s="76">
        <f>Residential!S152</f>
        <v>0</v>
      </c>
      <c r="V152" s="23"/>
      <c r="W152" s="30"/>
    </row>
    <row r="153" spans="1:23" x14ac:dyDescent="0.2">
      <c r="A153" s="2">
        <v>45108</v>
      </c>
      <c r="B153">
        <f t="shared" si="22"/>
        <v>2023</v>
      </c>
      <c r="C153">
        <f t="shared" si="23"/>
        <v>7</v>
      </c>
      <c r="D153" s="69"/>
      <c r="E153" s="69">
        <f t="shared" si="36"/>
        <v>1371685.3096250817</v>
      </c>
      <c r="G153" s="66">
        <v>0</v>
      </c>
      <c r="H153" s="66">
        <v>212.61368421052634</v>
      </c>
      <c r="I153" s="66">
        <f t="shared" si="29"/>
        <v>0</v>
      </c>
      <c r="J153" s="66">
        <f t="shared" si="29"/>
        <v>212.61368421052634</v>
      </c>
      <c r="K153" s="25">
        <f t="shared" si="35"/>
        <v>31</v>
      </c>
      <c r="L153" s="25">
        <f t="shared" si="35"/>
        <v>0</v>
      </c>
      <c r="M153" s="25">
        <f t="shared" si="30"/>
        <v>0</v>
      </c>
      <c r="N153" s="67">
        <v>40127.16666666665</v>
      </c>
      <c r="O153" s="73">
        <f t="shared" si="31"/>
        <v>0</v>
      </c>
      <c r="P153" s="77">
        <f t="shared" si="32"/>
        <v>0</v>
      </c>
      <c r="Q153" s="25">
        <f t="shared" si="33"/>
        <v>37678967.628024608</v>
      </c>
      <c r="R153" s="65">
        <f t="shared" si="24"/>
        <v>36307282.318399526</v>
      </c>
      <c r="S153" s="25">
        <f t="shared" si="25"/>
        <v>37678967.628024608</v>
      </c>
      <c r="T153" s="38"/>
      <c r="U153" s="76">
        <f>Residential!S153</f>
        <v>0</v>
      </c>
      <c r="V153" s="23"/>
      <c r="W153" s="30"/>
    </row>
    <row r="154" spans="1:23" x14ac:dyDescent="0.2">
      <c r="A154" s="2">
        <v>45139</v>
      </c>
      <c r="B154">
        <f t="shared" si="22"/>
        <v>2023</v>
      </c>
      <c r="C154">
        <f t="shared" si="23"/>
        <v>8</v>
      </c>
      <c r="D154" s="69"/>
      <c r="E154" s="69">
        <f t="shared" si="36"/>
        <v>1371685.3096250817</v>
      </c>
      <c r="G154" s="66">
        <v>0.34210526315789513</v>
      </c>
      <c r="H154" s="66">
        <v>192.90609022556418</v>
      </c>
      <c r="I154" s="66">
        <f t="shared" si="29"/>
        <v>0.34210526315789513</v>
      </c>
      <c r="J154" s="66">
        <f t="shared" si="29"/>
        <v>192.90609022556418</v>
      </c>
      <c r="K154" s="25">
        <f t="shared" si="35"/>
        <v>31</v>
      </c>
      <c r="L154" s="25">
        <f t="shared" si="35"/>
        <v>0</v>
      </c>
      <c r="M154" s="25">
        <f t="shared" si="30"/>
        <v>0</v>
      </c>
      <c r="N154" s="67">
        <v>40206.333333333314</v>
      </c>
      <c r="O154" s="73">
        <f t="shared" si="31"/>
        <v>0</v>
      </c>
      <c r="P154" s="77">
        <f t="shared" si="32"/>
        <v>0</v>
      </c>
      <c r="Q154" s="25">
        <f t="shared" si="33"/>
        <v>36685354.19018919</v>
      </c>
      <c r="R154" s="65">
        <f t="shared" si="24"/>
        <v>35313668.880564108</v>
      </c>
      <c r="S154" s="25">
        <f t="shared" si="25"/>
        <v>36685354.19018919</v>
      </c>
      <c r="T154" s="38"/>
      <c r="U154" s="76">
        <f>Residential!S154</f>
        <v>0</v>
      </c>
      <c r="V154" s="23"/>
      <c r="W154" s="30"/>
    </row>
    <row r="155" spans="1:23" x14ac:dyDescent="0.2">
      <c r="A155" s="2">
        <v>45170</v>
      </c>
      <c r="B155">
        <f t="shared" si="22"/>
        <v>2023</v>
      </c>
      <c r="C155">
        <f t="shared" si="23"/>
        <v>9</v>
      </c>
      <c r="D155" s="69"/>
      <c r="E155" s="69">
        <f t="shared" si="36"/>
        <v>1371685.3096250817</v>
      </c>
      <c r="G155" s="66">
        <v>26.689022556390967</v>
      </c>
      <c r="H155" s="66">
        <v>77.126165413533826</v>
      </c>
      <c r="I155" s="66">
        <f t="shared" si="29"/>
        <v>26.689022556390967</v>
      </c>
      <c r="J155" s="66">
        <f t="shared" si="29"/>
        <v>77.126165413533826</v>
      </c>
      <c r="K155" s="25">
        <f t="shared" si="35"/>
        <v>30</v>
      </c>
      <c r="L155" s="25">
        <f t="shared" si="35"/>
        <v>1</v>
      </c>
      <c r="M155" s="25">
        <f t="shared" si="30"/>
        <v>1</v>
      </c>
      <c r="N155" s="67">
        <v>40285.499999999978</v>
      </c>
      <c r="O155" s="73">
        <f t="shared" si="31"/>
        <v>0</v>
      </c>
      <c r="P155" s="77">
        <f t="shared" si="32"/>
        <v>0</v>
      </c>
      <c r="Q155" s="25">
        <f t="shared" si="33"/>
        <v>28967447.145570077</v>
      </c>
      <c r="R155" s="65">
        <f t="shared" si="24"/>
        <v>27595761.835944995</v>
      </c>
      <c r="S155" s="25">
        <f t="shared" si="25"/>
        <v>28967447.145570077</v>
      </c>
      <c r="T155" s="38"/>
      <c r="U155" s="76">
        <f>Residential!S155</f>
        <v>0</v>
      </c>
      <c r="V155" s="23"/>
      <c r="W155" s="30"/>
    </row>
    <row r="156" spans="1:23" x14ac:dyDescent="0.2">
      <c r="A156" s="2">
        <v>45200</v>
      </c>
      <c r="B156">
        <f t="shared" si="22"/>
        <v>2023</v>
      </c>
      <c r="C156">
        <f t="shared" si="23"/>
        <v>10</v>
      </c>
      <c r="D156" s="69"/>
      <c r="E156" s="69">
        <f t="shared" si="36"/>
        <v>1371685.3096250817</v>
      </c>
      <c r="G156" s="66">
        <v>152.11488721804562</v>
      </c>
      <c r="H156" s="66">
        <v>10.695413533834582</v>
      </c>
      <c r="I156" s="66">
        <f t="shared" si="29"/>
        <v>152.11488721804562</v>
      </c>
      <c r="J156" s="66">
        <f t="shared" si="29"/>
        <v>10.695413533834582</v>
      </c>
      <c r="K156" s="25">
        <f t="shared" si="35"/>
        <v>31</v>
      </c>
      <c r="L156" s="25">
        <f t="shared" si="35"/>
        <v>1</v>
      </c>
      <c r="M156" s="25">
        <f t="shared" si="30"/>
        <v>0</v>
      </c>
      <c r="N156" s="67">
        <v>40364.666666666642</v>
      </c>
      <c r="O156" s="73">
        <f t="shared" si="31"/>
        <v>0</v>
      </c>
      <c r="P156" s="77">
        <f t="shared" si="32"/>
        <v>0</v>
      </c>
      <c r="Q156" s="25">
        <f t="shared" si="33"/>
        <v>25587084.745211348</v>
      </c>
      <c r="R156" s="65">
        <f t="shared" si="24"/>
        <v>24215399.435586266</v>
      </c>
      <c r="S156" s="25">
        <f t="shared" si="25"/>
        <v>25587084.745211348</v>
      </c>
      <c r="T156" s="38"/>
      <c r="U156" s="76">
        <f>Residential!S156</f>
        <v>0</v>
      </c>
      <c r="V156" s="23"/>
      <c r="W156" s="30"/>
    </row>
    <row r="157" spans="1:23" x14ac:dyDescent="0.2">
      <c r="A157" s="2">
        <v>45231</v>
      </c>
      <c r="B157">
        <f t="shared" si="22"/>
        <v>2023</v>
      </c>
      <c r="C157">
        <f t="shared" si="23"/>
        <v>11</v>
      </c>
      <c r="D157" s="69"/>
      <c r="E157" s="69">
        <f t="shared" si="36"/>
        <v>1371685.3096250817</v>
      </c>
      <c r="G157" s="66">
        <v>364.95345864661681</v>
      </c>
      <c r="H157" s="66">
        <v>1.9699248120300883E-2</v>
      </c>
      <c r="I157" s="66">
        <f t="shared" si="29"/>
        <v>364.95345864661681</v>
      </c>
      <c r="J157" s="66">
        <f t="shared" si="29"/>
        <v>1.9699248120300883E-2</v>
      </c>
      <c r="K157" s="25">
        <f t="shared" si="35"/>
        <v>30</v>
      </c>
      <c r="L157" s="25">
        <f t="shared" si="35"/>
        <v>1</v>
      </c>
      <c r="M157" s="25">
        <f t="shared" si="30"/>
        <v>0</v>
      </c>
      <c r="N157" s="67">
        <v>40443.833333333307</v>
      </c>
      <c r="O157" s="73">
        <f t="shared" si="31"/>
        <v>0</v>
      </c>
      <c r="P157" s="77">
        <f t="shared" si="32"/>
        <v>0</v>
      </c>
      <c r="Q157" s="25">
        <f t="shared" si="33"/>
        <v>26227691.56198588</v>
      </c>
      <c r="R157" s="65">
        <f t="shared" si="24"/>
        <v>24856006.252360798</v>
      </c>
      <c r="S157" s="25">
        <f t="shared" si="25"/>
        <v>26227691.56198588</v>
      </c>
      <c r="T157" s="38"/>
      <c r="U157" s="76">
        <f>Residential!S157</f>
        <v>0</v>
      </c>
      <c r="V157" s="23"/>
    </row>
    <row r="158" spans="1:23" x14ac:dyDescent="0.2">
      <c r="A158" s="2">
        <v>45261</v>
      </c>
      <c r="B158">
        <f t="shared" si="22"/>
        <v>2023</v>
      </c>
      <c r="C158">
        <f t="shared" si="23"/>
        <v>12</v>
      </c>
      <c r="D158" s="69"/>
      <c r="E158" s="69">
        <f t="shared" si="36"/>
        <v>1371685.3096250817</v>
      </c>
      <c r="G158" s="66">
        <v>496.76127819548856</v>
      </c>
      <c r="H158" s="66">
        <v>0</v>
      </c>
      <c r="I158" s="66">
        <f>G158</f>
        <v>496.76127819548856</v>
      </c>
      <c r="J158" s="66">
        <f>H158</f>
        <v>0</v>
      </c>
      <c r="K158" s="25">
        <f t="shared" ref="K158:L158" si="37">K110</f>
        <v>31</v>
      </c>
      <c r="L158" s="25">
        <f t="shared" si="37"/>
        <v>0</v>
      </c>
      <c r="M158" s="25">
        <f t="shared" si="30"/>
        <v>0</v>
      </c>
      <c r="N158" s="67">
        <v>40522.999999999971</v>
      </c>
      <c r="O158" s="73">
        <f t="shared" si="31"/>
        <v>0</v>
      </c>
      <c r="P158" s="77">
        <f t="shared" si="32"/>
        <v>0</v>
      </c>
      <c r="Q158" s="25">
        <f>$V$18+G158*$V$19+H158*$V$20+K158*$V$21+L158*$V$22+M158*$V$23+N158*$V$24+O158*$V$25+P158*$V$26</f>
        <v>30997030.565440524</v>
      </c>
      <c r="R158" s="65">
        <f t="shared" si="24"/>
        <v>29625345.255815443</v>
      </c>
      <c r="S158" s="25">
        <f t="shared" si="25"/>
        <v>30997030.565440524</v>
      </c>
      <c r="T158" s="38"/>
      <c r="U158" s="76">
        <f>Residential!S158</f>
        <v>0</v>
      </c>
      <c r="V158" s="23"/>
    </row>
    <row r="159" spans="1:23" x14ac:dyDescent="0.2">
      <c r="A159" s="2"/>
      <c r="B159" s="2"/>
      <c r="C159" s="2"/>
      <c r="D159" s="2"/>
      <c r="E159" s="2"/>
      <c r="G159" s="40"/>
      <c r="H159" s="40"/>
      <c r="I159" s="40"/>
      <c r="J159" s="40"/>
      <c r="K159" s="25"/>
      <c r="L159" s="25"/>
      <c r="M159" s="25"/>
      <c r="N159" s="44"/>
      <c r="O159" s="25"/>
      <c r="P159" s="25"/>
      <c r="Q159" s="25"/>
      <c r="R159" s="38"/>
      <c r="S159" s="25"/>
      <c r="T159" s="38"/>
    </row>
    <row r="160" spans="1:23" x14ac:dyDescent="0.2">
      <c r="A160" s="2"/>
      <c r="B160" s="2"/>
      <c r="C160" s="2"/>
      <c r="D160" s="2"/>
      <c r="E160" s="2"/>
      <c r="G160" s="40"/>
      <c r="H160" s="40"/>
      <c r="I160" s="40"/>
      <c r="J160" s="40"/>
      <c r="K160" s="25"/>
      <c r="L160" s="25"/>
      <c r="M160" s="25"/>
      <c r="N160" s="44"/>
      <c r="O160" s="25"/>
      <c r="P160" s="25"/>
      <c r="Q160" s="25"/>
      <c r="R160" s="38"/>
      <c r="S160" s="25"/>
      <c r="T160" s="38"/>
    </row>
    <row r="161" spans="1:35" x14ac:dyDescent="0.2">
      <c r="A161" s="2"/>
      <c r="B161" s="2"/>
      <c r="C161" s="2"/>
      <c r="D161" s="2"/>
      <c r="E161" s="2"/>
      <c r="G161" s="40"/>
      <c r="H161" s="40"/>
      <c r="I161" s="40"/>
      <c r="J161" s="40"/>
      <c r="K161" s="25"/>
      <c r="L161" s="25"/>
      <c r="M161" s="25"/>
      <c r="N161" s="44"/>
      <c r="O161" s="25"/>
      <c r="P161" s="25"/>
      <c r="Q161" s="25"/>
      <c r="R161" s="38"/>
      <c r="S161" s="25"/>
      <c r="T161" s="38"/>
    </row>
    <row r="162" spans="1:35" x14ac:dyDescent="0.2">
      <c r="A162" s="2"/>
      <c r="B162" s="2"/>
      <c r="C162" s="2"/>
      <c r="D162" s="2"/>
      <c r="E162" s="2"/>
      <c r="G162" s="40"/>
      <c r="H162" s="40"/>
      <c r="I162" s="40"/>
      <c r="J162" s="40"/>
      <c r="K162" s="25"/>
      <c r="L162" s="25"/>
      <c r="M162" s="25"/>
      <c r="N162" s="44"/>
      <c r="O162" s="25"/>
      <c r="P162" s="25"/>
      <c r="Q162" s="25"/>
      <c r="R162" s="38"/>
      <c r="S162" s="25"/>
      <c r="T162" s="38"/>
    </row>
    <row r="163" spans="1:35" x14ac:dyDescent="0.2">
      <c r="A163" s="2"/>
      <c r="B163" s="2"/>
      <c r="C163" s="2"/>
      <c r="D163" s="2"/>
      <c r="E163" s="2"/>
      <c r="G163" s="40"/>
      <c r="H163" s="40"/>
      <c r="I163" s="40"/>
      <c r="J163" s="22"/>
      <c r="K163" s="22"/>
      <c r="Q163" s="20"/>
    </row>
    <row r="164" spans="1:35" x14ac:dyDescent="0.2">
      <c r="A164" s="2"/>
      <c r="B164" s="2"/>
      <c r="C164" s="2"/>
      <c r="D164" s="2"/>
      <c r="E164" s="2"/>
    </row>
    <row r="165" spans="1:35" x14ac:dyDescent="0.2">
      <c r="A165" s="2"/>
      <c r="B165" s="2"/>
      <c r="C165" s="2"/>
      <c r="D165" s="68" t="s">
        <v>76</v>
      </c>
      <c r="E165" s="68" t="s">
        <v>58</v>
      </c>
      <c r="F165" s="29" t="s">
        <v>59</v>
      </c>
      <c r="Q165" s="61" t="s">
        <v>77</v>
      </c>
      <c r="R165" s="61" t="s">
        <v>58</v>
      </c>
      <c r="S165" s="61" t="s">
        <v>78</v>
      </c>
      <c r="T165" s="88" t="s">
        <v>93</v>
      </c>
      <c r="U165" s="88" t="s">
        <v>94</v>
      </c>
    </row>
    <row r="166" spans="1:35" x14ac:dyDescent="0.2">
      <c r="A166" s="10">
        <v>2011</v>
      </c>
      <c r="B166" s="10"/>
      <c r="C166" s="10"/>
      <c r="D166" s="30">
        <f>SUMIF(B:B,A166,D:D)</f>
        <v>268725506.51999998</v>
      </c>
      <c r="E166" s="30">
        <f>SUMIF(B:B,A166,E:E)</f>
        <v>278492.94390389865</v>
      </c>
      <c r="F166" s="5">
        <f>SUMIF(B:B,A166,F:F)</f>
        <v>269003999.46390384</v>
      </c>
      <c r="Q166" s="5">
        <f t="shared" ref="Q166:Q177" si="38">SUMIF(B:B,A166,Q:Q)</f>
        <v>263653449.40152752</v>
      </c>
      <c r="R166" s="42">
        <v>278492.9439038987</v>
      </c>
      <c r="S166" s="42">
        <f>SUMIF(B:B,A166,R:R)</f>
        <v>263374956.4576236</v>
      </c>
      <c r="T166" s="4"/>
    </row>
    <row r="167" spans="1:35" x14ac:dyDescent="0.2">
      <c r="A167" s="10">
        <f>A166+1</f>
        <v>2012</v>
      </c>
      <c r="B167" s="10"/>
      <c r="C167" s="10"/>
      <c r="D167" s="30">
        <f t="shared" ref="D167:D175" si="39">SUMIF(B:B,A167,D:D)</f>
        <v>281220954.64999998</v>
      </c>
      <c r="E167" s="30">
        <f t="shared" ref="E167:E176" si="40">SUMIF(B:B,A167,E:E)</f>
        <v>721831.67732693173</v>
      </c>
      <c r="F167" s="5">
        <f t="shared" ref="F167:F176" si="41">SUMIF(B:B,A167,F:F)</f>
        <v>281942786.32732689</v>
      </c>
      <c r="Q167" s="5">
        <f t="shared" si="38"/>
        <v>282812281.23341471</v>
      </c>
      <c r="R167" s="42">
        <v>721831.67732693185</v>
      </c>
      <c r="S167" s="42">
        <f t="shared" ref="S167:S178" si="42">SUMIF(B:B,A167,R:R)</f>
        <v>282090449.55608779</v>
      </c>
      <c r="T167" s="4"/>
    </row>
    <row r="168" spans="1:35" x14ac:dyDescent="0.2">
      <c r="A168" s="10">
        <f t="shared" ref="A168:A178" si="43">A167+1</f>
        <v>2013</v>
      </c>
      <c r="B168" s="10"/>
      <c r="C168" s="10"/>
      <c r="D168" s="30">
        <f t="shared" si="39"/>
        <v>287291133.52999997</v>
      </c>
      <c r="E168" s="30">
        <f t="shared" si="40"/>
        <v>1069944.6183750697</v>
      </c>
      <c r="F168" s="5">
        <f t="shared" si="41"/>
        <v>288361078.14837503</v>
      </c>
      <c r="Q168" s="5">
        <f t="shared" si="38"/>
        <v>293077244.34731251</v>
      </c>
      <c r="R168" s="42">
        <v>1069944.6183750697</v>
      </c>
      <c r="S168" s="42">
        <f t="shared" si="42"/>
        <v>292007299.72893745</v>
      </c>
      <c r="T168" s="4"/>
    </row>
    <row r="169" spans="1:35" x14ac:dyDescent="0.2">
      <c r="A169" s="10">
        <f t="shared" si="43"/>
        <v>2014</v>
      </c>
      <c r="D169" s="30">
        <f t="shared" si="39"/>
        <v>290591982.63</v>
      </c>
      <c r="E169" s="30">
        <f t="shared" si="40"/>
        <v>2046448.2872741346</v>
      </c>
      <c r="F169" s="5">
        <f t="shared" si="41"/>
        <v>292638430.91727418</v>
      </c>
      <c r="Q169" s="5">
        <f t="shared" si="38"/>
        <v>298513228.28832841</v>
      </c>
      <c r="R169" s="42">
        <v>2046448.2872741348</v>
      </c>
      <c r="S169" s="42">
        <f t="shared" si="42"/>
        <v>296466780.00105423</v>
      </c>
      <c r="T169" s="4"/>
    </row>
    <row r="170" spans="1:35" x14ac:dyDescent="0.2">
      <c r="A170" s="10">
        <f t="shared" si="43"/>
        <v>2015</v>
      </c>
      <c r="B170" s="10"/>
      <c r="C170" s="10"/>
      <c r="D170" s="30">
        <f t="shared" si="39"/>
        <v>295940879.87469882</v>
      </c>
      <c r="E170" s="30">
        <f t="shared" si="40"/>
        <v>3804024.9288133155</v>
      </c>
      <c r="F170" s="5">
        <f t="shared" si="41"/>
        <v>299744904.8035121</v>
      </c>
      <c r="Q170" s="5">
        <f t="shared" si="38"/>
        <v>302531156.45198047</v>
      </c>
      <c r="R170" s="42">
        <v>3804024.9288133159</v>
      </c>
      <c r="S170" s="42">
        <f t="shared" si="42"/>
        <v>298727131.52316725</v>
      </c>
      <c r="T170" s="4"/>
      <c r="AG170" s="29"/>
      <c r="AH170" s="29"/>
      <c r="AI170" s="29"/>
    </row>
    <row r="171" spans="1:35" x14ac:dyDescent="0.2">
      <c r="A171" s="10">
        <f t="shared" si="43"/>
        <v>2016</v>
      </c>
      <c r="D171" s="30">
        <f t="shared" si="39"/>
        <v>310749015.99036139</v>
      </c>
      <c r="E171" s="30">
        <f t="shared" si="40"/>
        <v>6041275.5090756081</v>
      </c>
      <c r="F171" s="5">
        <f t="shared" si="41"/>
        <v>316790291.49943697</v>
      </c>
      <c r="Q171" s="5">
        <f t="shared" si="38"/>
        <v>309883174.42984098</v>
      </c>
      <c r="R171" s="42">
        <v>6041275.5090756072</v>
      </c>
      <c r="S171" s="42">
        <f t="shared" si="42"/>
        <v>303841898.9207654</v>
      </c>
      <c r="T171" s="4"/>
    </row>
    <row r="172" spans="1:35" x14ac:dyDescent="0.2">
      <c r="A172" s="10">
        <f t="shared" si="43"/>
        <v>2017</v>
      </c>
      <c r="B172" s="10"/>
      <c r="C172" s="10"/>
      <c r="D172" s="30">
        <f t="shared" si="39"/>
        <v>294253405.64819276</v>
      </c>
      <c r="E172" s="30">
        <f t="shared" si="40"/>
        <v>11501759.853604494</v>
      </c>
      <c r="F172" s="5">
        <f t="shared" si="41"/>
        <v>305755165.50179738</v>
      </c>
      <c r="Q172" s="5">
        <f t="shared" si="38"/>
        <v>311680610.43442756</v>
      </c>
      <c r="R172" s="42">
        <v>11501759.853604492</v>
      </c>
      <c r="S172" s="42">
        <f t="shared" si="42"/>
        <v>300178850.58082318</v>
      </c>
      <c r="T172" s="4"/>
    </row>
    <row r="173" spans="1:35" x14ac:dyDescent="0.2">
      <c r="A173" s="10">
        <f t="shared" si="43"/>
        <v>2018</v>
      </c>
      <c r="D173" s="30">
        <f t="shared" si="39"/>
        <v>323623192.28915668</v>
      </c>
      <c r="E173" s="30">
        <f t="shared" si="40"/>
        <v>15382195.680825928</v>
      </c>
      <c r="F173" s="5">
        <f t="shared" si="41"/>
        <v>339005387.96998256</v>
      </c>
      <c r="Q173" s="5">
        <f t="shared" si="38"/>
        <v>332208915.2688365</v>
      </c>
      <c r="R173" s="42">
        <v>15382195.680825928</v>
      </c>
      <c r="S173" s="42">
        <f t="shared" si="42"/>
        <v>316826719.58801055</v>
      </c>
      <c r="T173" s="4"/>
    </row>
    <row r="174" spans="1:35" x14ac:dyDescent="0.2">
      <c r="A174" s="10">
        <f t="shared" si="43"/>
        <v>2019</v>
      </c>
      <c r="B174" s="10"/>
      <c r="C174" s="10"/>
      <c r="D174" s="30">
        <f t="shared" si="39"/>
        <v>316413176.16385555</v>
      </c>
      <c r="E174" s="30">
        <f t="shared" si="40"/>
        <v>16904286.956643324</v>
      </c>
      <c r="F174" s="5">
        <f t="shared" si="41"/>
        <v>333317463.12049884</v>
      </c>
      <c r="Q174" s="5">
        <f t="shared" si="38"/>
        <v>336932180.76084477</v>
      </c>
      <c r="R174" s="42">
        <v>16904286.956643321</v>
      </c>
      <c r="S174" s="42">
        <f t="shared" si="42"/>
        <v>320027893.80420142</v>
      </c>
      <c r="T174" s="4"/>
    </row>
    <row r="175" spans="1:35" x14ac:dyDescent="0.2">
      <c r="A175" s="10">
        <f t="shared" si="43"/>
        <v>2020</v>
      </c>
      <c r="D175" s="30">
        <f t="shared" si="39"/>
        <v>353805930.95903623</v>
      </c>
      <c r="E175" s="30">
        <f t="shared" si="40"/>
        <v>16711723.878813386</v>
      </c>
      <c r="F175" s="5">
        <f t="shared" si="41"/>
        <v>370517654.83784956</v>
      </c>
      <c r="Q175" s="5">
        <f t="shared" si="38"/>
        <v>369001274.17845619</v>
      </c>
      <c r="R175" s="42">
        <v>16711723.878813386</v>
      </c>
      <c r="S175" s="42">
        <f t="shared" si="42"/>
        <v>352289550.2996428</v>
      </c>
      <c r="T175" s="4"/>
      <c r="U175" s="5"/>
    </row>
    <row r="176" spans="1:35" x14ac:dyDescent="0.2">
      <c r="A176" s="10">
        <f t="shared" si="43"/>
        <v>2021</v>
      </c>
      <c r="B176" s="10"/>
      <c r="C176" s="10"/>
      <c r="D176" s="30">
        <f>SUMIF(B:B,A176,D:D)</f>
        <v>360408160.45301205</v>
      </c>
      <c r="E176" s="30">
        <f t="shared" si="40"/>
        <v>16576186.306711921</v>
      </c>
      <c r="F176" s="5">
        <f t="shared" si="41"/>
        <v>376984346.75972396</v>
      </c>
      <c r="Q176" s="5">
        <f t="shared" si="38"/>
        <v>376223382.22272897</v>
      </c>
      <c r="R176" s="42">
        <v>16576186.30671192</v>
      </c>
      <c r="S176" s="42">
        <f t="shared" si="42"/>
        <v>359647195.91601706</v>
      </c>
      <c r="T176" s="4"/>
      <c r="U176" s="5"/>
    </row>
    <row r="177" spans="1:35" x14ac:dyDescent="0.2">
      <c r="A177" s="10">
        <f t="shared" si="43"/>
        <v>2022</v>
      </c>
      <c r="B177" s="10"/>
      <c r="C177" s="10"/>
      <c r="D177" s="30"/>
      <c r="E177" s="30"/>
      <c r="Q177" s="5">
        <f t="shared" si="38"/>
        <v>352422097.92768884</v>
      </c>
      <c r="R177" s="42">
        <v>16538469.893573921</v>
      </c>
      <c r="S177" s="42">
        <f t="shared" si="42"/>
        <v>335883628.03411496</v>
      </c>
      <c r="T177" s="23">
        <f>'Rate Class Energy Model'!$C$20</f>
        <v>1186506.8036179999</v>
      </c>
      <c r="U177" s="47">
        <f>S177-T177</f>
        <v>334697121.23049694</v>
      </c>
    </row>
    <row r="178" spans="1:35" x14ac:dyDescent="0.2">
      <c r="A178" s="10">
        <f t="shared" si="43"/>
        <v>2023</v>
      </c>
      <c r="D178" s="30"/>
      <c r="E178" s="30"/>
      <c r="L178" s="32"/>
      <c r="M178" s="32"/>
      <c r="N178" s="41"/>
      <c r="O178" s="32"/>
      <c r="P178" s="32"/>
      <c r="Q178" s="5">
        <f>SUMIF(B:B,A178,Q:Q)</f>
        <v>358665197.96136844</v>
      </c>
      <c r="R178" s="42">
        <v>16460223.715500981</v>
      </c>
      <c r="S178" s="42">
        <f t="shared" si="42"/>
        <v>342204974.24586749</v>
      </c>
      <c r="T178" s="23">
        <f>'Rate Class Energy Model'!$C$20</f>
        <v>1186506.8036179999</v>
      </c>
      <c r="U178" s="47">
        <f>S178-T178</f>
        <v>341018467.44224948</v>
      </c>
    </row>
    <row r="179" spans="1:35" x14ac:dyDescent="0.2">
      <c r="AG179" s="29"/>
      <c r="AH179" s="29"/>
      <c r="AI179" s="29"/>
    </row>
    <row r="190" spans="1:35" x14ac:dyDescent="0.2">
      <c r="AG190" s="29"/>
      <c r="AH190" s="29"/>
      <c r="AI190" s="29"/>
    </row>
  </sheetData>
  <mergeCells count="3">
    <mergeCell ref="A1:F1"/>
    <mergeCell ref="V144:V146"/>
    <mergeCell ref="W144:W146"/>
  </mergeCells>
  <pageMargins left="0.39370078740157483" right="0.74803149606299213" top="0.74803149606299213" bottom="0.74803149606299213" header="0.51181102362204722" footer="0.51181102362204722"/>
  <pageSetup orientation="portrait" r:id="rId1"/>
  <headerFooter alignWithMargins="0"/>
  <rowBreaks count="1" manualBreakCount="1">
    <brk id="110" max="39" man="1"/>
  </rowBreaks>
  <colBreaks count="2" manualBreakCount="2">
    <brk id="20" max="1048575" man="1"/>
    <brk id="30" max="222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227697F19F8B4DA3D5C2B74C50E32F" ma:contentTypeVersion="11" ma:contentTypeDescription="Create a new document." ma:contentTypeScope="" ma:versionID="b6aee784bd840b65af57fc2b35832e1c">
  <xsd:schema xmlns:xsd="http://www.w3.org/2001/XMLSchema" xmlns:xs="http://www.w3.org/2001/XMLSchema" xmlns:p="http://schemas.microsoft.com/office/2006/metadata/properties" xmlns:ns2="033d26b1-57eb-4b60-9c03-6b92d80595e4" xmlns:ns3="0f88fa1a-2dfd-460a-bd62-5264ee380bca" targetNamespace="http://schemas.microsoft.com/office/2006/metadata/properties" ma:root="true" ma:fieldsID="adee49a025b0f48a2887c5754bb363e6" ns2:_="" ns3:_="">
    <xsd:import namespace="033d26b1-57eb-4b60-9c03-6b92d80595e4"/>
    <xsd:import namespace="0f88fa1a-2dfd-460a-bd62-5264ee380b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3d26b1-57eb-4b60-9c03-6b92d80595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88fa1a-2dfd-460a-bd62-5264ee380bc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E85632-39AE-4041-B08E-67A56AE569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3d26b1-57eb-4b60-9c03-6b92d80595e4"/>
    <ds:schemaRef ds:uri="0f88fa1a-2dfd-460a-bd62-5264ee380b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643D6F-D6DF-4066-9D95-785D67DF82EB}">
  <ds:schemaRefs>
    <ds:schemaRef ds:uri="http://schemas.microsoft.com/office/2006/metadata/properties"/>
    <ds:schemaRef ds:uri="033d26b1-57eb-4b60-9c03-6b92d80595e4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0f88fa1a-2dfd-460a-bd62-5264ee380bc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12B0129-12BC-4410-96F8-6CA915F74F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Residential</vt:lpstr>
      <vt:lpstr>Rate Class Energy Model</vt:lpstr>
      <vt:lpstr>Summary</vt:lpstr>
      <vt:lpstr>Residential (WN)</vt:lpstr>
      <vt:lpstr>Residential (WN) Trend</vt:lpstr>
      <vt:lpstr>'Rate Class Energy Model'!Print_Area</vt:lpstr>
      <vt:lpstr>Residential!Print_Area</vt:lpstr>
      <vt:lpstr>'Residential (WN)'!Print_Area</vt:lpstr>
      <vt:lpstr>'Residential (WN) Trend'!Print_Area</vt:lpstr>
      <vt:lpstr>Summary!Print_Area</vt:lpstr>
      <vt:lpstr>Res_X</vt:lpstr>
      <vt:lpstr>res_y</vt:lpstr>
    </vt:vector>
  </TitlesOfParts>
  <Manager/>
  <Company>London Hydro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Bruce Bacon</dc:creator>
  <cp:keywords/>
  <dc:description/>
  <cp:lastModifiedBy>Andrew Blair</cp:lastModifiedBy>
  <cp:revision/>
  <dcterms:created xsi:type="dcterms:W3CDTF">2008-02-06T18:24:44Z</dcterms:created>
  <dcterms:modified xsi:type="dcterms:W3CDTF">2022-07-14T22:23:32Z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0x0101005B227697F19F8B4DA3D5C2B74C50E32F</vt:lpwstr>
  </property>
</Properties>
</file>